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<sst xmlns="http://schemas.openxmlformats.org/spreadsheetml/2006/main" count="144" uniqueCount="111">
  <si>
    <t>ATLAS CONSEIL · Composez l'offre · cockpit de prévision</t>
  </si>
  <si>
    <t>Feuille de paramètres : ce que le jeu applique. Modifiez-la seulement si l'enseignant a changé les règles.</t>
  </si>
  <si>
    <t>L'ENTREPRISE</t>
  </si>
  <si>
    <t>Capacité des locaux (jours/tour)</t>
  </si>
  <si>
    <t>Jours de main-d'œuvre disponibles par tour</t>
  </si>
  <si>
    <t>12 personnes × 60 j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</si>
  <si>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</si>
  <si>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</si>
  <si>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</si>
  <si>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</si>
  <si>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</si>
  <si>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Budget de marque de référence par tour</t>
  </si>
  <si>
    <t>bâtit une notoriété qui porte toute la gamme, avec retard et inertie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</si>
  <si>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</si>
  <si>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</si>
  <si>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</si>
  <si>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</si>
  <si>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</si>
  <si>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</si>
  <si>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</si>
  <si>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30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</si>
  <si>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</si>
  <si>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</si>
  <si>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</si>
  <si>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</si>
  <si>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</si>
  <si>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</si>
  <si>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</si>
  <si>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Frais de mission</t>
  </si>
  <si>
    <t>Sous-traitance d'appoint</t>
  </si>
  <si>
    <t>Coût variable</t>
  </si>
  <si>
    <t>Jours par unité</t>
  </si>
  <si>
    <t>Jours non facturés à l'ouverture</t>
  </si>
  <si>
    <t>Saison T1</t>
  </si>
  <si>
    <t>Saison T2</t>
  </si>
  <si>
    <t>Saison T3</t>
  </si>
  <si>
    <t>Saison T4</t>
  </si>
  <si>
    <t>Saison T5</t>
  </si>
  <si>
    <t>Audit et conformité</t>
  </si>
  <si>
    <t>Transformation et stratégie</t>
  </si>
  <si>
    <t>Cybersécurité et conformité numérique</t>
  </si>
  <si>
    <t>LA RECHERCHE ET DÉVELOPPEMENT</t>
  </si>
  <si>
    <t>Une référence à développer ne se vend pas tant que la R&amp;D cumulée n'atteint pas son coût ; elle est vendable au tour qui suit, jamais avant le tour indiqué. Au-delà, la R&amp;D relève le niveau technique perçu.</t>
  </si>
  <si>
    <t>Coût de développement · Cybersécurité et conformité numérique</t>
  </si>
  <si>
    <t>Vendable au plus tôt au tour · Cybersécurité et conformité numérique</t>
  </si>
  <si>
    <t>Déjà engagé avant le tour 1 · Cybersécurité et conformité numérique</t>
  </si>
  <si>
    <t>LA COMMUNICATION</t>
  </si>
  <si>
    <t>L'axe de communication (prix, qualité, innovation, image) ne coûte rien : il décide de ce que chaque euro de marketing rend, selon ce que chaque clientèle regarde. Il se choisit dans le jeu, pas ici.</t>
  </si>
  <si>
    <t>Prévision logistique · ATLAS CONSEIL · Composez l'offre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</si>
  <si>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</si>
  <si>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</si>
  <si>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</si>
  <si>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</si>
  <si>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</si>
  <si>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</si>
  <si>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</si>
  <si>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AUDIT ET CONFORMITÉ</t>
  </si>
  <si>
    <t>Demande prévue (à saisir)</t>
  </si>
  <si>
    <t>Taux journalier (à saisir)</t>
  </si>
  <si>
    <t>Jours à staffer (à saisir — préremplie : de quoi servir la demande)</t>
  </si>
  <si>
    <t>Jours non facturés en début de tour</t>
  </si>
  <si>
    <t>Disponible à la vente</t>
  </si>
  <si>
    <t>Ventes prévues</t>
  </si>
  <si>
    <t>Jours non facturés en fin de tour</t>
  </si>
  <si>
    <t>Demande non servie</t>
  </si>
  <si>
    <t>Chiffre d'affaires prévu</t>
  </si>
  <si>
    <t>Frais de mission (staffing du tour)</t>
  </si>
  <si>
    <t>Coût variable des ventes</t>
  </si>
  <si>
    <t>Marge sur coût variable</t>
  </si>
  <si>
    <t>Recherche et développement (à saisir)</t>
  </si>
  <si>
    <t>TRANSFORMATION ET STRATÉGIE</t>
  </si>
  <si>
    <t>CYBERSÉCURITÉ ET CONFORMITÉ NUMÉRIQUE</t>
  </si>
  <si>
    <t>Recherche et développement (à saisir — préremplie : de quoi lancer la référence)</t>
  </si>
  <si>
    <t>R&amp;D cumulée à l'ouverture du tour</t>
  </si>
  <si>
    <t>Vendable ce tour (1 = oui, 0 = pas encore)</t>
  </si>
  <si>
    <t>TOUTES RÉFÉRENCES</t>
  </si>
  <si>
    <t>Total jours à staffer</t>
  </si>
  <si>
    <t>Capacité des locaux</t>
  </si>
  <si>
    <t>Au-delà de la capacité (réduit dans la même proportion sur toutes les références)</t>
  </si>
  <si>
    <t>Jours de main-d'œuvre nécessaires</t>
  </si>
  <si>
    <t>Jours disponibles</t>
  </si>
  <si>
    <t>Total ventes prévues</t>
  </si>
  <si>
    <t>Total demande non servie</t>
  </si>
  <si>
    <t>Chiffre d'affaires prévu, toutes références</t>
  </si>
  <si>
    <t>Total frais de mission</t>
  </si>
  <si>
    <t>Coût variable des ventes, toutes références</t>
  </si>
  <si>
    <t>Marge sur coût variable, toutes références</t>
  </si>
  <si>
    <t>Recherche et développement, toutes références</t>
  </si>
  <si>
    <t>Prévision résultat et trésorerie · ATLAS CONSEIL · Composez l'offre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</si>
  <si>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</si>
  <si>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</si>
  <si>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</si>
  <si>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</si>
  <si>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de marque (à saisir)</t>
  </si>
  <si>
    <t>Budget qualité (à saisir)</t>
  </si>
  <si>
    <t>Budget maintenance (à saisir)</t>
  </si>
  <si>
    <t>Recherche et développement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</si>
  <si>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</si>
  <si>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</si>
  <si>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</si>
  <si>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</si>
  <si>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</si>
  <si>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</si>
  <si>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</si>
  <si>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</si>
  <si>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</si>
  <si>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frais de mission</t>
  </si>
  <si>
    <t>Charges décaissées (structure, marketing, marque, qualité, maintenance, R&amp;D,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</si>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</sst>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2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1500</v>
      </c>
    </row>
    <row r="6" spans="1:3" x14ac:dyDescent="0.25">
      <c r="A6" t="s">
        <v>4</v>
      </c>
      <c r="B6" s="4">
        <v>720</v>
      </c>
      <c r="C6" s="2" t="s">
        <v>5</v>
      </c>
    </row>
    <row r="7" spans="1:2" x14ac:dyDescent="0.25">
      <c r="A7" t="s">
        <v>6</v>
      </c>
      <c r="B7" s="5">
        <v>198000</v>
      </c>
    </row>
    <row r="8" spans="1:2" x14ac:dyDescent="0.25">
      <c r="A8" t="s">
        <v>7</v>
      </c>
      <c r="B8" s="5">
        <v>6000</v>
      </c>
    </row>
    <row r="9" spans="1:2" x14ac:dyDescent="0.25">
      <c r="A9" t="s">
        <v>8</v>
      </c>
      <c r="B9" s="5">
        <v>7000</v>
      </c>
    </row>
    <row r="10" spans="1:2" x14ac:dyDescent="0.25">
      <c r="A10" t="s">
        <v>9</v>
      </c>
      <c r="B10" s="5">
        <v>6000</v>
      </c>
    </row>
    <row r="11" spans="1:2" x14ac:dyDescent="0.25">
      <c r="A11" t="s">
        <v>10</v>
      </c>
      <c r="B11" s="5">
        <v>7000</v>
      </c>
    </row>
    <row r="12" spans="1:3" x14ac:dyDescent="0.25">
      <c r="A12" t="s">
        <v>11</v>
      </c>
      <c r="B12" s="5">
        <v>3500</v>
      </c>
      <c r="C12" s="2" t="s">
        <v>12</v>
      </c>
    </row>
    <row r="13" spans="1:2" x14ac:dyDescent="0.25">
      <c r="A13" t="s">
        <v>13</v>
      </c>
      <c r="B13" s="6">
        <v>0.25</v>
      </c>
    </row>
    <row r="14" spans="1:2" x14ac:dyDescent="0.25">
      <c r="A14" t="s">
        <v>14</v>
      </c>
      <c r="B14" s="5">
        <v>3500</v>
      </c>
    </row>
    <row r="15" spans="1:2" x14ac:dyDescent="0.25">
      <c r="A15" t="s">
        <v>15</v>
      </c>
      <c r="B15" s="5">
        <v>70000</v>
      </c>
    </row>
    <row r="17" spans="1:1" x14ac:dyDescent="0.25">
      <c r="A17" s="3" t="s">
        <v>16</v>
      </c>
    </row>
    <row r="18" spans="1:3" x14ac:dyDescent="0.25">
      <c r="A18" t="s">
        <v>17</v>
      </c>
      <c r="B18" s="6">
        <v>1</v>
      </c>
      <c r="C18" s="2" t="s">
        <v>18</v>
      </c>
    </row>
    <row r="19" spans="1:3" x14ac:dyDescent="0.25">
      <c r="A19" t="s">
        <v>19</v>
      </c>
      <c r="B19" s="6">
        <v>0.33</v>
      </c>
      <c r="C19" s="2" t="s">
        <v>20</v>
      </c>
    </row>
    <row r="21" spans="1:1" x14ac:dyDescent="0.25">
      <c r="A21" s="3" t="s">
        <v>21</v>
      </c>
    </row>
    <row r="22" spans="1:2" x14ac:dyDescent="0.25">
      <c r="A22" t="s">
        <v>22</v>
      </c>
      <c r="B22" s="5">
        <v>22000</v>
      </c>
    </row>
    <row r="23" spans="1:2" x14ac:dyDescent="0.25">
      <c r="A23" t="s">
        <v>23</v>
      </c>
      <c r="B23" s="5">
        <v>180000</v>
      </c>
    </row>
    <row r="24" spans="1:2" x14ac:dyDescent="0.25">
      <c r="A24" t="s">
        <v>24</v>
      </c>
      <c r="B24" s="5">
        <v>22000</v>
      </c>
    </row>
    <row r="26" spans="1:1" x14ac:dyDescent="0.25">
      <c r="A26" s="3" t="s">
        <v>25</v>
      </c>
    </row>
    <row r="27" spans="1:12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F27" s="7" t="s">
        <v>31</v>
      </c>
      <c r="G27" s="7" t="s">
        <v>32</v>
      </c>
      <c r="H27" s="7" t="s">
        <v>33</v>
      </c>
      <c r="I27" s="7" t="s">
        <v>34</v>
      </c>
      <c r="J27" s="7" t="s">
        <v>35</v>
      </c>
      <c r="K27" s="7" t="s">
        <v>36</v>
      </c>
      <c r="L27" s="7" t="s">
        <v>37</v>
      </c>
    </row>
    <row r="28" spans="1:12" x14ac:dyDescent="0.25">
      <c r="A28" t="s">
        <v>38</v>
      </c>
      <c r="B28" s="5">
        <v>560</v>
      </c>
      <c r="C28" s="5">
        <v>55</v>
      </c>
      <c r="D28" s="5">
        <v>35</v>
      </c>
      <c r="E28" s="8">
        <f>C28+D28</f>
      </c>
      <c r="F28" s="9">
        <v>1</v>
      </c>
      <c r="G28" s="4">
        <v>0</v>
      </c>
      <c r="H28" s="10">
        <v>1.05</v>
      </c>
      <c r="I28" s="10">
        <v>1.15</v>
      </c>
      <c r="J28" s="10">
        <v>0.65</v>
      </c>
      <c r="K28" s="10">
        <v>1.15</v>
      </c>
      <c r="L28" s="10">
        <v>1.05</v>
      </c>
    </row>
    <row r="29" spans="1:12" x14ac:dyDescent="0.25">
      <c r="A29" t="s">
        <v>39</v>
      </c>
      <c r="B29" s="5">
        <v>780</v>
      </c>
      <c r="C29" s="5">
        <v>70</v>
      </c>
      <c r="D29" s="5">
        <v>45</v>
      </c>
      <c r="E29" s="8">
        <f>C29+D29</f>
      </c>
      <c r="F29" s="9">
        <v>1</v>
      </c>
      <c r="G29" s="4">
        <v>0</v>
      </c>
      <c r="H29" s="10">
        <v>1.15</v>
      </c>
      <c r="I29" s="10">
        <v>1.1</v>
      </c>
      <c r="J29" s="10">
        <v>0.6</v>
      </c>
      <c r="K29" s="10">
        <v>1.1</v>
      </c>
      <c r="L29" s="10">
        <v>1.05</v>
      </c>
    </row>
    <row r="30" spans="1:12" x14ac:dyDescent="0.25">
      <c r="A30" t="s">
        <v>40</v>
      </c>
      <c r="B30" s="5">
        <v>850</v>
      </c>
      <c r="C30" s="5">
        <v>60</v>
      </c>
      <c r="D30" s="5">
        <v>40</v>
      </c>
      <c r="E30" s="8">
        <f>C30+D30</f>
      </c>
      <c r="F30" s="9">
        <v>1</v>
      </c>
      <c r="G30" s="4">
        <v>0</v>
      </c>
      <c r="H30" s="10">
        <v>1.15</v>
      </c>
      <c r="I30" s="10">
        <v>1.05</v>
      </c>
      <c r="J30" s="10">
        <v>0.75</v>
      </c>
      <c r="K30" s="10">
        <v>1.05</v>
      </c>
      <c r="L30" s="10">
        <v>1.1</v>
      </c>
    </row>
    <row r="32" spans="1:1" x14ac:dyDescent="0.25">
      <c r="A32" s="3" t="s">
        <v>41</v>
      </c>
    </row>
    <row r="33" spans="1:1" x14ac:dyDescent="0.25">
      <c r="A33" s="2" t="s">
        <v>42</v>
      </c>
    </row>
    <row r="34" spans="1:2" x14ac:dyDescent="0.25">
      <c r="A34" t="s">
        <v>43</v>
      </c>
      <c r="B34" s="5">
        <v>30000</v>
      </c>
    </row>
    <row r="35" spans="1:2" x14ac:dyDescent="0.25">
      <c r="A35" t="s">
        <v>44</v>
      </c>
      <c r="B35" s="4">
        <v>2</v>
      </c>
    </row>
    <row r="36" spans="1:2" x14ac:dyDescent="0.25">
      <c r="A36" t="s">
        <v>45</v>
      </c>
      <c r="B36" s="5">
        <v>0</v>
      </c>
    </row>
    <row r="38" spans="1:1" x14ac:dyDescent="0.25">
      <c r="A38" s="3" t="s">
        <v>46</v>
      </c>
    </row>
    <row r="39" spans="1:1" x14ac:dyDescent="0.25">
      <c r="A39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48</v>
      </c>
    </row>
    <row r="2" spans="1:1" x14ac:dyDescent="0.25">
      <c r="A2" s="2" t="s">
        <v>49</v>
      </c>
    </row>
    <row r="4" spans="1:6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  <c r="F4" s="7" t="s">
        <v>55</v>
      </c>
    </row>
    <row r="5" spans="1:1" x14ac:dyDescent="0.25">
      <c r="A5" s="3" t="s">
        <v>56</v>
      </c>
    </row>
    <row r="6" spans="1:6" x14ac:dyDescent="0.25">
      <c r="A6" t="s">
        <v>57</v>
      </c>
      <c r="B6" s="4">
        <v>493</v>
      </c>
      <c r="C6" s="4">
        <v>483</v>
      </c>
      <c r="D6" s="4">
        <v>252</v>
      </c>
      <c r="E6" s="4">
        <v>500</v>
      </c>
      <c r="F6" s="4">
        <v>592</v>
      </c>
    </row>
    <row r="7" spans="1:6" x14ac:dyDescent="0.25">
      <c r="A7" t="s">
        <v>58</v>
      </c>
      <c r="B7" s="5">
        <v>560</v>
      </c>
      <c r="C7" s="5">
        <v>560</v>
      </c>
      <c r="D7" s="5">
        <v>560</v>
      </c>
      <c r="E7" s="5">
        <v>560</v>
      </c>
      <c r="F7" s="5">
        <v>560</v>
      </c>
    </row>
    <row r="8" spans="1:6" x14ac:dyDescent="0.25">
      <c r="A8" t="s">
        <v>59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</row>
    <row r="9" spans="1:6" x14ac:dyDescent="0.25">
      <c r="A9" t="s">
        <v>60</v>
      </c>
      <c r="B9" s="11">
        <f>'Paramètres'!G28</f>
      </c>
      <c r="C9" s="11">
        <f>B12</f>
      </c>
      <c r="D9" s="11">
        <f>C12</f>
      </c>
      <c r="E9" s="11">
        <f>D12</f>
      </c>
      <c r="F9" s="11">
        <f>E12</f>
      </c>
    </row>
    <row r="10" spans="1:6" x14ac:dyDescent="0.25">
      <c r="A10" t="s">
        <v>61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</row>
    <row r="11" spans="1:6" x14ac:dyDescent="0.25">
      <c r="A11" t="s">
        <v>62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</row>
    <row r="12" spans="1:6" x14ac:dyDescent="0.25">
      <c r="A12" t="s">
        <v>63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</row>
    <row r="13" spans="1:6" x14ac:dyDescent="0.25">
      <c r="A13" t="s">
        <v>64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</row>
    <row r="14" spans="1:6" x14ac:dyDescent="0.25">
      <c r="A14" t="s">
        <v>65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</row>
    <row r="15" spans="1:6" x14ac:dyDescent="0.25">
      <c r="A15" t="s">
        <v>66</v>
      </c>
      <c r="B15" s="8">
        <f>'Paramètres'!C28*B8</f>
      </c>
      <c r="C15" s="8">
        <f>'Paramètres'!C28*C8</f>
      </c>
      <c r="D15" s="8">
        <f>'Paramètres'!C28*D8</f>
      </c>
      <c r="E15" s="8">
        <f>'Paramètres'!C28*E8</f>
      </c>
      <c r="F15" s="8">
        <f>'Paramètres'!C28*F8</f>
      </c>
    </row>
    <row r="16" spans="1:6" x14ac:dyDescent="0.25">
      <c r="A16" t="s">
        <v>67</v>
      </c>
      <c r="B16" s="8">
        <f>'Paramètres'!E28*B11</f>
      </c>
      <c r="C16" s="8">
        <f>'Paramètres'!E28*C11</f>
      </c>
      <c r="D16" s="8">
        <f>'Paramètres'!E28*D11</f>
      </c>
      <c r="E16" s="8">
        <f>'Paramètres'!E28*E11</f>
      </c>
      <c r="F16" s="8">
        <f>'Paramètres'!E28*F11</f>
      </c>
    </row>
    <row r="17" spans="1:6" x14ac:dyDescent="0.25">
      <c r="A17" t="s">
        <v>68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</row>
    <row r="18" spans="1:6" x14ac:dyDescent="0.25">
      <c r="A18" t="s">
        <v>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</row>
    <row r="20" spans="1:1" x14ac:dyDescent="0.25">
      <c r="A20" s="3" t="s">
        <v>70</v>
      </c>
    </row>
    <row r="21" spans="1:6" x14ac:dyDescent="0.25">
      <c r="A21" t="s">
        <v>57</v>
      </c>
      <c r="B21" s="4">
        <v>319</v>
      </c>
      <c r="C21" s="4">
        <v>314</v>
      </c>
      <c r="D21" s="4">
        <v>178</v>
      </c>
      <c r="E21" s="4">
        <v>341</v>
      </c>
      <c r="F21" s="4">
        <v>345</v>
      </c>
    </row>
    <row r="22" spans="1:6" x14ac:dyDescent="0.25">
      <c r="A22" t="s">
        <v>58</v>
      </c>
      <c r="B22" s="5">
        <v>780</v>
      </c>
      <c r="C22" s="5">
        <v>780</v>
      </c>
      <c r="D22" s="5">
        <v>780</v>
      </c>
      <c r="E22" s="5">
        <v>780</v>
      </c>
      <c r="F22" s="5">
        <v>780</v>
      </c>
    </row>
    <row r="23" spans="1:6" x14ac:dyDescent="0.25">
      <c r="A23" t="s">
        <v>59</v>
      </c>
      <c r="B23" s="4">
        <f>MAX(0,B21-B24)</f>
      </c>
      <c r="C23" s="4">
        <f>MAX(0,C21-C24)</f>
      </c>
      <c r="D23" s="4">
        <f>MAX(0,D21-D24)</f>
      </c>
      <c r="E23" s="4">
        <f>MAX(0,E21-E24)</f>
      </c>
      <c r="F23" s="4">
        <f>MAX(0,F21-F24)</f>
      </c>
    </row>
    <row r="24" spans="1:6" x14ac:dyDescent="0.25">
      <c r="A24" t="s">
        <v>60</v>
      </c>
      <c r="B24" s="11">
        <f>'Paramètres'!G29</f>
      </c>
      <c r="C24" s="11">
        <f>B27</f>
      </c>
      <c r="D24" s="11">
        <f>C27</f>
      </c>
      <c r="E24" s="11">
        <f>D27</f>
      </c>
      <c r="F24" s="11">
        <f>E27</f>
      </c>
    </row>
    <row r="25" spans="1:6" x14ac:dyDescent="0.25">
      <c r="A25" t="s">
        <v>61</v>
      </c>
      <c r="B25" s="11">
        <f>B24+B23</f>
      </c>
      <c r="C25" s="11">
        <f>C24+C23</f>
      </c>
      <c r="D25" s="11">
        <f>D24+D23</f>
      </c>
      <c r="E25" s="11">
        <f>E24+E23</f>
      </c>
      <c r="F25" s="11">
        <f>F24+F23</f>
      </c>
    </row>
    <row r="26" spans="1:6" x14ac:dyDescent="0.25">
      <c r="A26" t="s">
        <v>62</v>
      </c>
      <c r="B26" s="11">
        <f>MIN(B25,B21)</f>
      </c>
      <c r="C26" s="11">
        <f>MIN(C25,C21)</f>
      </c>
      <c r="D26" s="11">
        <f>MIN(D25,D21)</f>
      </c>
      <c r="E26" s="11">
        <f>MIN(E25,E21)</f>
      </c>
      <c r="F26" s="11">
        <f>MIN(F25,F21)</f>
      </c>
    </row>
    <row r="27" spans="1:6" x14ac:dyDescent="0.25">
      <c r="A27" t="s">
        <v>63</v>
      </c>
      <c r="B27" s="11">
        <f>B25-B26</f>
      </c>
      <c r="C27" s="11">
        <f>C25-C26</f>
      </c>
      <c r="D27" s="11">
        <f>D25-D26</f>
      </c>
      <c r="E27" s="11">
        <f>E25-E26</f>
      </c>
      <c r="F27" s="11">
        <f>F25-F26</f>
      </c>
    </row>
    <row r="28" spans="1:6" x14ac:dyDescent="0.25">
      <c r="A28" t="s">
        <v>64</v>
      </c>
      <c r="B28" s="11">
        <f>B21-B26</f>
      </c>
      <c r="C28" s="11">
        <f>C21-C26</f>
      </c>
      <c r="D28" s="11">
        <f>D21-D26</f>
      </c>
      <c r="E28" s="11">
        <f>E21-E26</f>
      </c>
      <c r="F28" s="11">
        <f>F21-F26</f>
      </c>
    </row>
    <row r="29" spans="1:6" x14ac:dyDescent="0.25">
      <c r="A29" t="s">
        <v>65</v>
      </c>
      <c r="B29" s="8">
        <f>B22*B26</f>
      </c>
      <c r="C29" s="8">
        <f>C22*C26</f>
      </c>
      <c r="D29" s="8">
        <f>D22*D26</f>
      </c>
      <c r="E29" s="8">
        <f>E22*E26</f>
      </c>
      <c r="F29" s="8">
        <f>F22*F26</f>
      </c>
    </row>
    <row r="30" spans="1:6" x14ac:dyDescent="0.25">
      <c r="A30" t="s">
        <v>66</v>
      </c>
      <c r="B30" s="8">
        <f>'Paramètres'!C29*B23</f>
      </c>
      <c r="C30" s="8">
        <f>'Paramètres'!C29*C23</f>
      </c>
      <c r="D30" s="8">
        <f>'Paramètres'!C29*D23</f>
      </c>
      <c r="E30" s="8">
        <f>'Paramètres'!C29*E23</f>
      </c>
      <c r="F30" s="8">
        <f>'Paramètres'!C29*F23</f>
      </c>
    </row>
    <row r="31" spans="1:6" x14ac:dyDescent="0.25">
      <c r="A31" t="s">
        <v>67</v>
      </c>
      <c r="B31" s="8">
        <f>'Paramètres'!E29*B26</f>
      </c>
      <c r="C31" s="8">
        <f>'Paramètres'!E29*C26</f>
      </c>
      <c r="D31" s="8">
        <f>'Paramètres'!E29*D26</f>
      </c>
      <c r="E31" s="8">
        <f>'Paramètres'!E29*E26</f>
      </c>
      <c r="F31" s="8">
        <f>'Paramètres'!E29*F26</f>
      </c>
    </row>
    <row r="32" spans="1:6" x14ac:dyDescent="0.25">
      <c r="A32" t="s">
        <v>68</v>
      </c>
      <c r="B32" s="8">
        <f>B29-B31</f>
      </c>
      <c r="C32" s="8">
        <f>C29-C31</f>
      </c>
      <c r="D32" s="8">
        <f>D29-D31</f>
      </c>
      <c r="E32" s="8">
        <f>E29-E31</f>
      </c>
      <c r="F32" s="8">
        <f>F29-F31</f>
      </c>
    </row>
    <row r="33" spans="1:6" x14ac:dyDescent="0.25">
      <c r="A33" t="s">
        <v>69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</row>
    <row r="35" spans="1:1" x14ac:dyDescent="0.25">
      <c r="A35" s="3" t="s">
        <v>71</v>
      </c>
    </row>
    <row r="36" spans="1:6" x14ac:dyDescent="0.25">
      <c r="A36" t="s">
        <v>57</v>
      </c>
      <c r="B36" s="4">
        <v>213</v>
      </c>
      <c r="C36" s="4">
        <v>204</v>
      </c>
      <c r="D36" s="4">
        <v>152</v>
      </c>
      <c r="E36" s="4">
        <v>241</v>
      </c>
      <c r="F36" s="4">
        <v>301</v>
      </c>
    </row>
    <row r="37" spans="1:6" x14ac:dyDescent="0.25">
      <c r="A37" t="s">
        <v>58</v>
      </c>
      <c r="B37" s="5">
        <v>850</v>
      </c>
      <c r="C37" s="5">
        <v>850</v>
      </c>
      <c r="D37" s="5">
        <v>850</v>
      </c>
      <c r="E37" s="5">
        <v>850</v>
      </c>
      <c r="F37" s="5">
        <v>850</v>
      </c>
    </row>
    <row r="38" spans="1:6" x14ac:dyDescent="0.25">
      <c r="A38" t="s">
        <v>59</v>
      </c>
      <c r="B38" s="4">
        <f>(MAX(0,B36-B39))*B50</f>
      </c>
      <c r="C38" s="4">
        <f>(MAX(0,C36-C39))*C50</f>
      </c>
      <c r="D38" s="4">
        <f>(MAX(0,D36-D39))*D50</f>
      </c>
      <c r="E38" s="4">
        <f>(MAX(0,E36-E39))*E50</f>
      </c>
      <c r="F38" s="4">
        <f>(MAX(0,F36-F39))*F50</f>
      </c>
    </row>
    <row r="39" spans="1:6" x14ac:dyDescent="0.25">
      <c r="A39" t="s">
        <v>60</v>
      </c>
      <c r="B39" s="11">
        <f>'Paramètres'!G30</f>
      </c>
      <c r="C39" s="11">
        <f>B42</f>
      </c>
      <c r="D39" s="11">
        <f>C42</f>
      </c>
      <c r="E39" s="11">
        <f>D42</f>
      </c>
      <c r="F39" s="11">
        <f>E42</f>
      </c>
    </row>
    <row r="40" spans="1:6" x14ac:dyDescent="0.25">
      <c r="A40" t="s">
        <v>61</v>
      </c>
      <c r="B40" s="11">
        <f>B39+B38</f>
      </c>
      <c r="C40" s="11">
        <f>C39+C38</f>
      </c>
      <c r="D40" s="11">
        <f>D39+D38</f>
      </c>
      <c r="E40" s="11">
        <f>E39+E38</f>
      </c>
      <c r="F40" s="11">
        <f>F39+F38</f>
      </c>
    </row>
    <row r="41" spans="1:6" x14ac:dyDescent="0.25">
      <c r="A41" t="s">
        <v>62</v>
      </c>
      <c r="B41" s="11">
        <f>(MIN(B40,B36))*B50</f>
      </c>
      <c r="C41" s="11">
        <f>(MIN(C40,C36))*C50</f>
      </c>
      <c r="D41" s="11">
        <f>(MIN(D40,D36))*D50</f>
      </c>
      <c r="E41" s="11">
        <f>(MIN(E40,E36))*E50</f>
      </c>
      <c r="F41" s="11">
        <f>(MIN(F40,F36))*F50</f>
      </c>
    </row>
    <row r="42" spans="1:6" x14ac:dyDescent="0.25">
      <c r="A42" t="s">
        <v>63</v>
      </c>
      <c r="B42" s="11">
        <f>B40-B41</f>
      </c>
      <c r="C42" s="11">
        <f>C40-C41</f>
      </c>
      <c r="D42" s="11">
        <f>D40-D41</f>
      </c>
      <c r="E42" s="11">
        <f>E40-E41</f>
      </c>
      <c r="F42" s="11">
        <f>F40-F41</f>
      </c>
    </row>
    <row r="43" spans="1:6" x14ac:dyDescent="0.25">
      <c r="A43" t="s">
        <v>64</v>
      </c>
      <c r="B43" s="11">
        <f>B36-B41</f>
      </c>
      <c r="C43" s="11">
        <f>C36-C41</f>
      </c>
      <c r="D43" s="11">
        <f>D36-D41</f>
      </c>
      <c r="E43" s="11">
        <f>E36-E41</f>
      </c>
      <c r="F43" s="11">
        <f>F36-F41</f>
      </c>
    </row>
    <row r="44" spans="1:6" x14ac:dyDescent="0.25">
      <c r="A44" t="s">
        <v>65</v>
      </c>
      <c r="B44" s="8">
        <f>B37*B41</f>
      </c>
      <c r="C44" s="8">
        <f>C37*C41</f>
      </c>
      <c r="D44" s="8">
        <f>D37*D41</f>
      </c>
      <c r="E44" s="8">
        <f>E37*E41</f>
      </c>
      <c r="F44" s="8">
        <f>F37*F41</f>
      </c>
    </row>
    <row r="45" spans="1:6" x14ac:dyDescent="0.25">
      <c r="A45" t="s">
        <v>66</v>
      </c>
      <c r="B45" s="8">
        <f>'Paramètres'!C30*B38</f>
      </c>
      <c r="C45" s="8">
        <f>'Paramètres'!C30*C38</f>
      </c>
      <c r="D45" s="8">
        <f>'Paramètres'!C30*D38</f>
      </c>
      <c r="E45" s="8">
        <f>'Paramètres'!C30*E38</f>
      </c>
      <c r="F45" s="8">
        <f>'Paramètres'!C30*F38</f>
      </c>
    </row>
    <row r="46" spans="1:6" x14ac:dyDescent="0.25">
      <c r="A46" t="s">
        <v>67</v>
      </c>
      <c r="B46" s="8">
        <f>'Paramètres'!E30*B41</f>
      </c>
      <c r="C46" s="8">
        <f>'Paramètres'!E30*C41</f>
      </c>
      <c r="D46" s="8">
        <f>'Paramètres'!E30*D41</f>
      </c>
      <c r="E46" s="8">
        <f>'Paramètres'!E30*E41</f>
      </c>
      <c r="F46" s="8">
        <f>'Paramètres'!E30*F41</f>
      </c>
    </row>
    <row r="47" spans="1:6" x14ac:dyDescent="0.25">
      <c r="A47" t="s">
        <v>68</v>
      </c>
      <c r="B47" s="8">
        <f>B44-B46</f>
      </c>
      <c r="C47" s="8">
        <f>C44-C46</f>
      </c>
      <c r="D47" s="8">
        <f>D44-D46</f>
      </c>
      <c r="E47" s="8">
        <f>E44-E46</f>
      </c>
      <c r="F47" s="8">
        <f>F44-F46</f>
      </c>
    </row>
    <row r="48" spans="1:6" x14ac:dyDescent="0.25">
      <c r="A48" t="s">
        <v>72</v>
      </c>
      <c r="B48" s="5">
        <f>MAX(0,'Paramètres'!B34-'Paramètres'!B36)</f>
      </c>
      <c r="C48" s="5">
        <v>0</v>
      </c>
      <c r="D48" s="5">
        <v>0</v>
      </c>
      <c r="E48" s="5">
        <v>0</v>
      </c>
      <c r="F48" s="5">
        <v>0</v>
      </c>
    </row>
    <row r="49" spans="1:6" x14ac:dyDescent="0.25">
      <c r="A49" t="s">
        <v>73</v>
      </c>
      <c r="B49" s="8">
        <f>'Paramètres'!B36</f>
      </c>
      <c r="C49" s="8">
        <f>B49+B48</f>
      </c>
      <c r="D49" s="8">
        <f>C49+C48</f>
      </c>
      <c r="E49" s="8">
        <f>D49+D48</f>
      </c>
      <c r="F49" s="8">
        <f>E49+E48</f>
      </c>
    </row>
    <row r="50" spans="1:6" x14ac:dyDescent="0.25">
      <c r="A50" t="s">
        <v>74</v>
      </c>
      <c r="B50" s="11">
        <f>IF(B49&gt;='Paramètres'!B34,IF(1&gt;='Paramètres'!B35,1,0),0)</f>
      </c>
      <c r="C50" s="11">
        <f>IF(C49&gt;='Paramètres'!B34,IF(2&gt;='Paramètres'!B35,1,0),0)</f>
      </c>
      <c r="D50" s="11">
        <f>IF(D49&gt;='Paramètres'!B34,IF(3&gt;='Paramètres'!B35,1,0),0)</f>
      </c>
      <c r="E50" s="11">
        <f>IF(E49&gt;='Paramètres'!B34,IF(4&gt;='Paramètres'!B35,1,0),0)</f>
      </c>
      <c r="F50" s="11">
        <f>IF(F49&gt;='Paramètres'!B34,IF(5&gt;='Paramètres'!B35,1,0),0)</f>
      </c>
    </row>
    <row r="52" spans="1:1" x14ac:dyDescent="0.25">
      <c r="A52" s="3" t="s">
        <v>75</v>
      </c>
    </row>
    <row r="53" spans="1:6" x14ac:dyDescent="0.25">
      <c r="A53" t="s">
        <v>76</v>
      </c>
      <c r="B53" s="11">
        <f>B8+B23+B38</f>
      </c>
      <c r="C53" s="11">
        <f>C8+C23+C38</f>
      </c>
      <c r="D53" s="11">
        <f>D8+D23+D38</f>
      </c>
      <c r="E53" s="11">
        <f>E8+E23+E38</f>
      </c>
      <c r="F53" s="11">
        <f>F8+F23+F38</f>
      </c>
    </row>
    <row r="54" spans="1:6" x14ac:dyDescent="0.25">
      <c r="A54" t="s">
        <v>77</v>
      </c>
      <c r="B54" s="11">
        <f>'Paramètres'!B5</f>
      </c>
      <c r="C54" s="11">
        <f>'Paramètres'!B5</f>
      </c>
      <c r="D54" s="11">
        <f>'Paramètres'!B5</f>
      </c>
      <c r="E54" s="11">
        <f>'Paramètres'!B5</f>
      </c>
      <c r="F54" s="11">
        <f>'Paramètres'!B5</f>
      </c>
    </row>
    <row r="55" spans="1:6" x14ac:dyDescent="0.25">
      <c r="A55" t="s">
        <v>78</v>
      </c>
      <c r="B55" s="11">
        <f>MAX(0,B53-B54)</f>
      </c>
      <c r="C55" s="11">
        <f>MAX(0,C53-C54)</f>
      </c>
      <c r="D55" s="11">
        <f>MAX(0,D53-D54)</f>
      </c>
      <c r="E55" s="11">
        <f>MAX(0,E53-E54)</f>
      </c>
      <c r="F55" s="11">
        <f>MAX(0,F53-F54)</f>
      </c>
    </row>
    <row r="56" spans="1:6" x14ac:dyDescent="0.25">
      <c r="A56" t="s">
        <v>79</v>
      </c>
      <c r="B56" s="11">
        <f>'Paramètres'!F28*B8+'Paramètres'!F29*B23+'Paramètres'!F30*B38</f>
      </c>
      <c r="C56" s="11">
        <f>'Paramètres'!F28*C8+'Paramètres'!F29*C23+'Paramètres'!F30*C38</f>
      </c>
      <c r="D56" s="11">
        <f>'Paramètres'!F28*D8+'Paramètres'!F29*D23+'Paramètres'!F30*D38</f>
      </c>
      <c r="E56" s="11">
        <f>'Paramètres'!F28*E8+'Paramètres'!F29*E23+'Paramètres'!F30*E38</f>
      </c>
      <c r="F56" s="11">
        <f>'Paramètres'!F28*F8+'Paramètres'!F29*F23+'Paramètres'!F30*F38</f>
      </c>
    </row>
    <row r="57" spans="1:6" x14ac:dyDescent="0.25">
      <c r="A57" t="s">
        <v>80</v>
      </c>
      <c r="B57" s="11">
        <f>'Paramètres'!B6</f>
      </c>
      <c r="C57" s="11">
        <f>'Paramètres'!B6</f>
      </c>
      <c r="D57" s="11">
        <f>'Paramètres'!B6</f>
      </c>
      <c r="E57" s="11">
        <f>'Paramètres'!B6</f>
      </c>
      <c r="F57" s="11">
        <f>'Paramètres'!B6</f>
      </c>
    </row>
    <row r="58" spans="1:6" x14ac:dyDescent="0.25">
      <c r="A58" t="s">
        <v>81</v>
      </c>
      <c r="B58" s="11">
        <f>B11+B26+B41</f>
      </c>
      <c r="C58" s="11">
        <f>C11+C26+C41</f>
      </c>
      <c r="D58" s="11">
        <f>D11+D26+D41</f>
      </c>
      <c r="E58" s="11">
        <f>E11+E26+E41</f>
      </c>
      <c r="F58" s="11">
        <f>F11+F26+F41</f>
      </c>
    </row>
    <row r="59" spans="1:6" x14ac:dyDescent="0.25">
      <c r="A59" t="s">
        <v>82</v>
      </c>
      <c r="B59" s="11">
        <f>B13+B28+B43</f>
      </c>
      <c r="C59" s="11">
        <f>C13+C28+C43</f>
      </c>
      <c r="D59" s="11">
        <f>D13+D28+D43</f>
      </c>
      <c r="E59" s="11">
        <f>E13+E28+E43</f>
      </c>
      <c r="F59" s="11">
        <f>F13+F28+F43</f>
      </c>
    </row>
    <row r="60" spans="1:6" x14ac:dyDescent="0.25">
      <c r="A60" t="s">
        <v>83</v>
      </c>
      <c r="B60" s="8">
        <f>B14+B29+B44</f>
      </c>
      <c r="C60" s="8">
        <f>C14+C29+C44</f>
      </c>
      <c r="D60" s="8">
        <f>D14+D29+D44</f>
      </c>
      <c r="E60" s="8">
        <f>E14+E29+E44</f>
      </c>
      <c r="F60" s="8">
        <f>F14+F29+F44</f>
      </c>
    </row>
    <row r="61" spans="1:6" x14ac:dyDescent="0.25">
      <c r="A61" t="s">
        <v>84</v>
      </c>
      <c r="B61" s="8">
        <f>B15+B30+B45</f>
      </c>
      <c r="C61" s="8">
        <f>C15+C30+C45</f>
      </c>
      <c r="D61" s="8">
        <f>D15+D30+D45</f>
      </c>
      <c r="E61" s="8">
        <f>E15+E30+E45</f>
      </c>
      <c r="F61" s="8">
        <f>F15+F30+F45</f>
      </c>
    </row>
    <row r="62" spans="1:6" x14ac:dyDescent="0.25">
      <c r="A62" t="s">
        <v>85</v>
      </c>
      <c r="B62" s="8">
        <f>B16+B31+B46</f>
      </c>
      <c r="C62" s="8">
        <f>C16+C31+C46</f>
      </c>
      <c r="D62" s="8">
        <f>D16+D31+D46</f>
      </c>
      <c r="E62" s="8">
        <f>E16+E31+E46</f>
      </c>
      <c r="F62" s="8">
        <f>F16+F31+F46</f>
      </c>
    </row>
    <row r="63" spans="1:6" x14ac:dyDescent="0.25">
      <c r="A63" t="s">
        <v>86</v>
      </c>
      <c r="B63" s="8">
        <f>B17+B32+B47</f>
      </c>
      <c r="C63" s="8">
        <f>C17+C32+C47</f>
      </c>
      <c r="D63" s="8">
        <f>D17+D32+D47</f>
      </c>
      <c r="E63" s="8">
        <f>E17+E32+E47</f>
      </c>
      <c r="F63" s="8">
        <f>F17+F32+F47</f>
      </c>
    </row>
    <row r="64" spans="1:6" x14ac:dyDescent="0.25">
      <c r="A64" t="s">
        <v>87</v>
      </c>
      <c r="B64" s="8">
        <f>B18+B33+B48</f>
      </c>
      <c r="C64" s="8">
        <f>C18+C33+C48</f>
      </c>
      <c r="D64" s="8">
        <f>D18+D33+D48</f>
      </c>
      <c r="E64" s="8">
        <f>E18+E33+E48</f>
      </c>
      <c r="F64" s="8">
        <f>F18+F33+F48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88</v>
      </c>
    </row>
    <row r="2" spans="1:1" x14ac:dyDescent="0.25">
      <c r="A2" s="2" t="s">
        <v>89</v>
      </c>
    </row>
    <row r="4" spans="1:6" x14ac:dyDescent="0.25">
      <c r="A4" s="7" t="s">
        <v>50</v>
      </c>
      <c r="B4" s="7" t="s">
        <v>51</v>
      </c>
      <c r="C4" s="7" t="s">
        <v>52</v>
      </c>
      <c r="D4" s="7" t="s">
        <v>53</v>
      </c>
      <c r="E4" s="7" t="s">
        <v>54</v>
      </c>
      <c r="F4" s="7" t="s">
        <v>55</v>
      </c>
    </row>
    <row r="5" spans="1:1" x14ac:dyDescent="0.25">
      <c r="A5" s="3" t="s">
        <v>90</v>
      </c>
    </row>
    <row r="6" spans="1:6" x14ac:dyDescent="0.25">
      <c r="A6" t="s">
        <v>91</v>
      </c>
      <c r="B6" s="8">
        <f>'Prévision logistique'!B60</f>
      </c>
      <c r="C6" s="8">
        <f>'Prévision logistique'!C60</f>
      </c>
      <c r="D6" s="8">
        <f>'Prévision logistique'!D60</f>
      </c>
      <c r="E6" s="8">
        <f>'Prévision logistique'!E60</f>
      </c>
      <c r="F6" s="8">
        <f>'Prévision logistique'!F60</f>
      </c>
    </row>
    <row r="7" spans="1:6" x14ac:dyDescent="0.25">
      <c r="A7" t="s">
        <v>67</v>
      </c>
      <c r="B7" s="8">
        <f>'Prévision logistique'!B62</f>
      </c>
      <c r="C7" s="8">
        <f>'Prévision logistique'!C62</f>
      </c>
      <c r="D7" s="8">
        <f>'Prévision logistique'!D62</f>
      </c>
      <c r="E7" s="8">
        <f>'Prévision logistique'!E62</f>
      </c>
      <c r="F7" s="8">
        <f>'Prévision logistique'!F62</f>
      </c>
    </row>
    <row r="8" spans="1:6" x14ac:dyDescent="0.25">
      <c r="A8" t="s">
        <v>68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</row>
    <row r="9" spans="1:6" x14ac:dyDescent="0.25">
      <c r="A9" t="s">
        <v>92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</row>
    <row r="10" spans="1:6" x14ac:dyDescent="0.25">
      <c r="A10" t="s">
        <v>93</v>
      </c>
      <c r="B10" s="5">
        <f>'Paramètres'!B12</f>
      </c>
      <c r="C10" s="5">
        <f>'Paramètres'!B12</f>
      </c>
      <c r="D10" s="5">
        <f>'Paramètres'!B12</f>
      </c>
      <c r="E10" s="5">
        <f>'Paramètres'!B12</f>
      </c>
      <c r="F10" s="5">
        <f>'Paramètres'!B12</f>
      </c>
    </row>
    <row r="11" spans="1:6" x14ac:dyDescent="0.25">
      <c r="A11" t="s">
        <v>94</v>
      </c>
      <c r="B11" s="5">
        <f>'Paramètres'!B10</f>
      </c>
      <c r="C11" s="5">
        <f>'Paramètres'!B10</f>
      </c>
      <c r="D11" s="5">
        <f>'Paramètres'!B10</f>
      </c>
      <c r="E11" s="5">
        <f>'Paramètres'!B10</f>
      </c>
      <c r="F11" s="5">
        <f>'Paramètres'!B10</f>
      </c>
    </row>
    <row r="12" spans="1:6" x14ac:dyDescent="0.25">
      <c r="A12" t="s">
        <v>95</v>
      </c>
      <c r="B12" s="5">
        <f>'Paramètres'!B11</f>
      </c>
      <c r="C12" s="5">
        <f>'Paramètres'!B11</f>
      </c>
      <c r="D12" s="5">
        <f>'Paramètres'!B11</f>
      </c>
      <c r="E12" s="5">
        <f>'Paramètres'!B11</f>
      </c>
      <c r="F12" s="5">
        <f>'Paramètres'!B11</f>
      </c>
    </row>
    <row r="13" spans="1:6" x14ac:dyDescent="0.25">
      <c r="A13" t="s">
        <v>96</v>
      </c>
      <c r="B13" s="8">
        <f>'Prévision logistique'!B64</f>
      </c>
      <c r="C13" s="8">
        <f>'Prévision logistique'!C64</f>
      </c>
      <c r="D13" s="8">
        <f>'Prévision logistique'!D64</f>
      </c>
      <c r="E13" s="8">
        <f>'Prévision logistique'!E64</f>
      </c>
      <c r="F13" s="8">
        <f>'Prévision logistique'!F64</f>
      </c>
    </row>
    <row r="14" spans="1:6" x14ac:dyDescent="0.25">
      <c r="A14" t="s">
        <v>97</v>
      </c>
      <c r="B14" s="8">
        <f>'Paramètres'!B7</f>
      </c>
      <c r="C14" s="8">
        <f>'Paramètres'!B7</f>
      </c>
      <c r="D14" s="8">
        <f>'Paramètres'!B7</f>
      </c>
      <c r="E14" s="8">
        <f>'Paramètres'!B7</f>
      </c>
      <c r="F14" s="8">
        <f>'Paramètres'!B7</f>
      </c>
    </row>
    <row r="15" spans="1:6" x14ac:dyDescent="0.25">
      <c r="A15" t="s">
        <v>98</v>
      </c>
      <c r="B15" s="8">
        <f>'Paramètres'!B8</f>
      </c>
      <c r="C15" s="8">
        <f>'Paramètres'!B8</f>
      </c>
      <c r="D15" s="8">
        <f>'Paramètres'!B8</f>
      </c>
      <c r="E15" s="8">
        <f>'Paramètres'!B8</f>
      </c>
      <c r="F15" s="8">
        <f>'Paramètres'!B8</f>
      </c>
    </row>
    <row r="16" spans="1:6" x14ac:dyDescent="0.25">
      <c r="A16" t="s">
        <v>99</v>
      </c>
      <c r="B16" s="8">
        <f>B8-B9-B10-B11-B12-B13-B14-B15</f>
      </c>
      <c r="C16" s="8">
        <f>C8-C9-C10-C11-C12-C13-C14-C15</f>
      </c>
      <c r="D16" s="8">
        <f>D8-D9-D10-D11-D12-D13-D14-D15</f>
      </c>
      <c r="E16" s="8">
        <f>E8-E9-E10-E11-E12-E13-E14-E15</f>
      </c>
      <c r="F16" s="8">
        <f>F8-F9-F10-F11-F12-F13-F14-F15</f>
      </c>
    </row>
    <row r="17" spans="1:6" x14ac:dyDescent="0.25">
      <c r="A17" t="s">
        <v>100</v>
      </c>
      <c r="B17" s="8">
        <f>MAX(0,B16)*'Paramètres'!B13</f>
      </c>
      <c r="C17" s="8">
        <f>MAX(0,C16)*'Paramètres'!B13</f>
      </c>
      <c r="D17" s="8">
        <f>MAX(0,D16)*'Paramètres'!B13</f>
      </c>
      <c r="E17" s="8">
        <f>MAX(0,E16)*'Paramètres'!B13</f>
      </c>
      <c r="F17" s="8">
        <f>MAX(0,F16)*'Paramètres'!B13</f>
      </c>
    </row>
    <row r="18" spans="1:6" x14ac:dyDescent="0.25">
      <c r="A18" t="s">
        <v>101</v>
      </c>
      <c r="B18" s="8">
        <f>B16-B17</f>
      </c>
      <c r="C18" s="8">
        <f>C16-C17</f>
      </c>
      <c r="D18" s="8">
        <f>D16-D17</f>
      </c>
      <c r="E18" s="8">
        <f>E16-E17</f>
      </c>
      <c r="F18" s="8">
        <f>F16-F17</f>
      </c>
    </row>
    <row r="19" spans="1:6" x14ac:dyDescent="0.25">
      <c r="A19" t="s">
        <v>102</v>
      </c>
      <c r="B19" s="8">
        <f>B18</f>
      </c>
      <c r="C19" s="8">
        <f>B19+C18</f>
      </c>
      <c r="D19" s="8">
        <f>C19+D18</f>
      </c>
      <c r="E19" s="8">
        <f>D19+E18</f>
      </c>
      <c r="F19" s="8">
        <f>E19+F18</f>
      </c>
    </row>
    <row r="21" spans="1:1" x14ac:dyDescent="0.25">
      <c r="A21" s="3" t="s">
        <v>103</v>
      </c>
    </row>
    <row r="22" spans="1:6" x14ac:dyDescent="0.25">
      <c r="A22" t="s">
        <v>104</v>
      </c>
      <c r="B22" s="8">
        <f>'Paramètres'!B22</f>
      </c>
      <c r="C22" s="8">
        <f>B27</f>
      </c>
      <c r="D22" s="8">
        <f>C27</f>
      </c>
      <c r="E22" s="8">
        <f>D27</f>
      </c>
      <c r="F22" s="8">
        <f>E27</f>
      </c>
    </row>
    <row r="23" spans="1:6" x14ac:dyDescent="0.25">
      <c r="A23" t="s">
        <v>105</v>
      </c>
      <c r="B23" s="8">
        <f>B6*(1-'Paramètres'!B18)+'Paramètres'!B23</f>
      </c>
      <c r="C23" s="8">
        <f>C6*(1-'Paramètres'!B18)+B6*'Paramètres'!B18</f>
      </c>
      <c r="D23" s="8">
        <f>D6*(1-'Paramètres'!B18)+C6*'Paramètres'!B18</f>
      </c>
      <c r="E23" s="8">
        <f>E6*(1-'Paramètres'!B18)+D6*'Paramètres'!B18</f>
      </c>
      <c r="F23" s="8">
        <f>F6*(1-'Paramètres'!B18)+E6*'Paramètres'!B18</f>
      </c>
    </row>
    <row r="24" spans="1:6" x14ac:dyDescent="0.25">
      <c r="A24" t="s">
        <v>106</v>
      </c>
      <c r="B24" s="8">
        <f>'Prévision logistique'!B61*(1-'Paramètres'!B19)+'Paramètres'!B24</f>
      </c>
      <c r="C24" s="8">
        <f>'Prévision logistique'!C61*(1-'Paramètres'!B19)+'Prévision logistique'!B61*'Paramètres'!B19</f>
      </c>
      <c r="D24" s="8">
        <f>'Prévision logistique'!D61*(1-'Paramètres'!B19)+'Prévision logistique'!C61*'Paramètres'!B19</f>
      </c>
      <c r="E24" s="8">
        <f>'Prévision logistique'!E61*(1-'Paramètres'!B19)+'Prévision logistique'!D61*'Paramètres'!B19</f>
      </c>
      <c r="F24" s="8">
        <f>'Prévision logistique'!F61*(1-'Paramètres'!B19)+'Prévision logistique'!E61*'Paramètres'!B19</f>
      </c>
    </row>
    <row r="25" spans="1:6" x14ac:dyDescent="0.25">
      <c r="A25" t="s">
        <v>107</v>
      </c>
      <c r="B25" s="8">
        <f>B9+B10+B11+B12+B13+B14+B17</f>
      </c>
      <c r="C25" s="8">
        <f>C9+C10+C11+C12+C13+C14+C17</f>
      </c>
      <c r="D25" s="8">
        <f>D9+D10+D11+D12+D13+D14+D17</f>
      </c>
      <c r="E25" s="8">
        <f>E9+E10+E11+E12+E13+E14+E17</f>
      </c>
      <c r="F25" s="8">
        <f>F9+F10+F11+F12+F13+F14+F17</f>
      </c>
    </row>
    <row r="26" spans="1:6" x14ac:dyDescent="0.25">
      <c r="A26" t="s">
        <v>108</v>
      </c>
      <c r="B26" s="8">
        <f>'Paramètres'!B14</f>
      </c>
      <c r="C26" s="8">
        <f>'Paramètres'!B14</f>
      </c>
      <c r="D26" s="8">
        <f>'Paramètres'!B14</f>
      </c>
      <c r="E26" s="8">
        <f>'Paramètres'!B14</f>
      </c>
      <c r="F26" s="8">
        <f>'Paramètres'!B14</f>
      </c>
    </row>
    <row r="27" spans="1:6" x14ac:dyDescent="0.25">
      <c r="A27" t="s">
        <v>109</v>
      </c>
      <c r="B27" s="8">
        <f>B22+B23-B24-B25-B26</f>
      </c>
      <c r="C27" s="8">
        <f>C22+C23-C24-C25-C26</f>
      </c>
      <c r="D27" s="8">
        <f>D22+D23-D24-D25-D26</f>
      </c>
      <c r="E27" s="8">
        <f>E22+E23-E24-E25-E26</f>
      </c>
      <c r="F27" s="8">
        <f>F22+F23-F24-F25-F26</f>
      </c>
    </row>
    <row r="28" spans="1:6" x14ac:dyDescent="0.25">
      <c r="A28" t="s">
        <v>110</v>
      </c>
      <c r="B28" s="8">
        <f>MAX(0,-B27-'Paramètres'!B15)</f>
      </c>
      <c r="C28" s="8">
        <f>MAX(0,-C27-'Paramètres'!B15)</f>
      </c>
      <c r="D28" s="8">
        <f>MAX(0,-D27-'Paramètres'!B15)</f>
      </c>
      <c r="E28" s="8">
        <f>MAX(0,-E27-'Paramètres'!B15)</f>
      </c>
      <c r="F28" s="8">
        <f>MAX(0,-F27-'Paramètres'!B15)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