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<sst xmlns="http://schemas.openxmlformats.org/spreadsheetml/2006/main" count="152" uniqueCount="97">
  <si>
    <t>MAILLE &amp; CO · Habillez l'hiver · cockpit de prévision</t>
  </si>
  <si>
    <t>Feuille de paramètres : ce que le jeu applique. Modifiez-la seulement si l'enseignant a changé les règles.</t>
  </si>
  <si>
    <t>L'ENTREPRISE</t>
  </si>
  <si>
    <t>Réserve et linéaire (articles/tour)</t>
  </si>
  <si>
    <t>Heures de main-d'œuvre disponibles par tour</t>
  </si>
  <si>
    <t>6 personnes × 455 h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</si>
  <si>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</si>
  <si>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</si>
  <si>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</si>
  <si>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</si>
  <si>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</si>
  <si>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</si>
  <si>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</si>
  <si>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</si>
  <si>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</si>
  <si>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</si>
  <si>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</si>
  <si>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</si>
  <si>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45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</si>
  <si>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</si>
  <si>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</si>
  <si>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</si>
  <si>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</si>
  <si>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</si>
  <si>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</si>
  <si>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</si>
  <si>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Achats de marchandises (façonniers)</t>
  </si>
  <si>
    <t>Sacs, commissions, logistique</t>
  </si>
  <si>
    <t>Coût variable</t>
  </si>
  <si>
    <t>Heures par unité</t>
  </si>
  <si>
    <t>Stock en réserve à l'ouverture</t>
  </si>
  <si>
    <t>Saison T1</t>
  </si>
  <si>
    <t>Saison T2</t>
  </si>
  <si>
    <t>Saison T3</t>
  </si>
  <si>
    <t>Saison T4</t>
  </si>
  <si>
    <t>Pull col rond</t>
  </si>
  <si>
    <t>Cardigan boutonné</t>
  </si>
  <si>
    <t>Pull mérinos premium</t>
  </si>
  <si>
    <t>Écharpe</t>
  </si>
  <si>
    <t>Bonnet</t>
  </si>
  <si>
    <t>Prévision logistique · MAILLE &amp; CO · Habillez l'hiver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</si>
  <si>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</si>
  <si>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</si>
  <si>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</si>
  <si>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</si>
  <si>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</si>
  <si>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</si>
  <si>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PULL COL ROND</t>
  </si>
  <si>
    <t>Demande prévue (à saisir)</t>
  </si>
  <si>
    <t>Prix de vente (à saisir)</t>
  </si>
  <si>
    <t>Articles à mettre en rayon (à saisir — préremplie : de quoi servir la demande)</t>
  </si>
  <si>
    <t>Stock en réserve en début de tour</t>
  </si>
  <si>
    <t>Disponible à la vente</t>
  </si>
  <si>
    <t>Ventes prévues</t>
  </si>
  <si>
    <t>Stock en réserve en fin de tour</t>
  </si>
  <si>
    <t>Demande non servie</t>
  </si>
  <si>
    <t>Chiffre d'affaires prévu</t>
  </si>
  <si>
    <t>Achats de marchandises (façonniers) (approvisionnement du tour)</t>
  </si>
  <si>
    <t>Coût variable des ventes</t>
  </si>
  <si>
    <t>Marge sur coût variable</t>
  </si>
  <si>
    <t>CARDIGAN BOUTONNÉ</t>
  </si>
  <si>
    <t>PULL MÉRINOS PREMIUM</t>
  </si>
  <si>
    <t>ÉCHARPE</t>
  </si>
  <si>
    <t>BONNET</t>
  </si>
  <si>
    <t>TOUTES RÉFÉRENCES</t>
  </si>
  <si>
    <t>Total articles à mettre en rayon</t>
  </si>
  <si>
    <t>Réserve et linéaire</t>
  </si>
  <si>
    <t>Au-delà de la capacité (réduit dans la même proportion sur toutes les références)</t>
  </si>
  <si>
    <t>Heures de main-d'œuvre nécessaires</t>
  </si>
  <si>
    <t>Heures disponibles</t>
  </si>
  <si>
    <t>Total ventes prévues</t>
  </si>
  <si>
    <t>Total demande non servie</t>
  </si>
  <si>
    <t>Chiffre d'affaires prévu, toutes références</t>
  </si>
  <si>
    <t>Total achats de marchandises (façonniers)</t>
  </si>
  <si>
    <t>Coût variable des ventes, toutes références</t>
  </si>
  <si>
    <t>Marge sur coût variable, toutes références</t>
  </si>
  <si>
    <t>Prévision résultat et trésorerie · MAILLE &amp; CO · Habillez l'hiver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</si>
  <si>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</si>
  <si>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</si>
  <si>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</si>
  <si>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</si>
  <si>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qualité (à saisir)</t>
  </si>
  <si>
    <t>Budget maintenance (à saisir)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</si>
  <si>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</si>
  <si>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</si>
  <si>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</si>
  <si>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</si>
  <si>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</si>
  <si>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</si>
  <si>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</si>
  <si>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</si>
  <si>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</si>
  <si>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achats de marchandises (façonniers)</t>
  </si>
  <si>
    <t>Charges décaissées (structure, marketing, qualité, maintenance,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</si>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</sst>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1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7500</v>
      </c>
    </row>
    <row r="6" spans="1:3" x14ac:dyDescent="0.25">
      <c r="A6" t="s">
        <v>4</v>
      </c>
      <c r="B6" s="4">
        <v>2730</v>
      </c>
      <c r="C6" s="2" t="s">
        <v>5</v>
      </c>
    </row>
    <row r="7" spans="1:2" x14ac:dyDescent="0.25">
      <c r="A7" t="s">
        <v>6</v>
      </c>
      <c r="B7" s="5">
        <v>84000</v>
      </c>
    </row>
    <row r="8" spans="1:2" x14ac:dyDescent="0.25">
      <c r="A8" t="s">
        <v>7</v>
      </c>
      <c r="B8" s="5">
        <v>4500</v>
      </c>
    </row>
    <row r="9" spans="1:2" x14ac:dyDescent="0.25">
      <c r="A9" t="s">
        <v>8</v>
      </c>
      <c r="B9" s="5">
        <v>4500</v>
      </c>
    </row>
    <row r="10" spans="1:2" x14ac:dyDescent="0.25">
      <c r="A10" t="s">
        <v>9</v>
      </c>
      <c r="B10" s="5">
        <v>2500</v>
      </c>
    </row>
    <row r="11" spans="1:2" x14ac:dyDescent="0.25">
      <c r="A11" t="s">
        <v>10</v>
      </c>
      <c r="B11" s="5">
        <v>3000</v>
      </c>
    </row>
    <row r="12" spans="1:2" x14ac:dyDescent="0.25">
      <c r="A12" t="s">
        <v>11</v>
      </c>
      <c r="B12" s="6">
        <v>0.25</v>
      </c>
    </row>
    <row r="13" spans="1:2" x14ac:dyDescent="0.25">
      <c r="A13" t="s">
        <v>12</v>
      </c>
      <c r="B13" s="5">
        <v>3500</v>
      </c>
    </row>
    <row r="14" spans="1:2" x14ac:dyDescent="0.25">
      <c r="A14" t="s">
        <v>13</v>
      </c>
      <c r="B14" s="5">
        <v>25000</v>
      </c>
    </row>
    <row r="16" spans="1:1" x14ac:dyDescent="0.25">
      <c r="A16" s="3" t="s">
        <v>14</v>
      </c>
    </row>
    <row r="17" spans="1:3" x14ac:dyDescent="0.25">
      <c r="A17" t="s">
        <v>15</v>
      </c>
      <c r="B17" s="6">
        <v>0.22</v>
      </c>
      <c r="C17" s="2" t="s">
        <v>16</v>
      </c>
    </row>
    <row r="18" spans="1:3" x14ac:dyDescent="0.25">
      <c r="A18" t="s">
        <v>17</v>
      </c>
      <c r="B18" s="6">
        <v>0.5</v>
      </c>
      <c r="C18" s="2" t="s">
        <v>18</v>
      </c>
    </row>
    <row r="20" spans="1:1" x14ac:dyDescent="0.25">
      <c r="A20" s="3" t="s">
        <v>19</v>
      </c>
    </row>
    <row r="21" spans="1:2" x14ac:dyDescent="0.25">
      <c r="A21" t="s">
        <v>20</v>
      </c>
      <c r="B21" s="5">
        <v>80000</v>
      </c>
    </row>
    <row r="22" spans="1:2" x14ac:dyDescent="0.25">
      <c r="A22" t="s">
        <v>21</v>
      </c>
      <c r="B22" s="5">
        <v>18000</v>
      </c>
    </row>
    <row r="23" spans="1:2" x14ac:dyDescent="0.25">
      <c r="A23" t="s">
        <v>22</v>
      </c>
      <c r="B23" s="5">
        <v>78000</v>
      </c>
    </row>
    <row r="25" spans="1:1" x14ac:dyDescent="0.25">
      <c r="A25" s="3" t="s">
        <v>23</v>
      </c>
    </row>
    <row r="26" spans="1:11" x14ac:dyDescent="0.25">
      <c r="A26" s="7" t="s">
        <v>24</v>
      </c>
      <c r="B26" s="7" t="s">
        <v>25</v>
      </c>
      <c r="C26" s="7" t="s">
        <v>26</v>
      </c>
      <c r="D26" s="7" t="s">
        <v>27</v>
      </c>
      <c r="E26" s="7" t="s">
        <v>28</v>
      </c>
      <c r="F26" s="7" t="s">
        <v>29</v>
      </c>
      <c r="G26" s="7" t="s">
        <v>30</v>
      </c>
      <c r="H26" s="7" t="s">
        <v>31</v>
      </c>
      <c r="I26" s="7" t="s">
        <v>32</v>
      </c>
      <c r="J26" s="7" t="s">
        <v>33</v>
      </c>
      <c r="K26" s="7" t="s">
        <v>34</v>
      </c>
    </row>
    <row r="27" spans="1:11" x14ac:dyDescent="0.25">
      <c r="A27" t="s">
        <v>35</v>
      </c>
      <c r="B27" s="5">
        <v>55</v>
      </c>
      <c r="C27" s="5">
        <v>25</v>
      </c>
      <c r="D27" s="5">
        <v>3.5</v>
      </c>
      <c r="E27" s="8">
        <f>C27+D27</f>
      </c>
      <c r="F27" s="9">
        <v>0.12</v>
      </c>
      <c r="G27" s="4">
        <v>400</v>
      </c>
      <c r="H27" s="10">
        <v>1</v>
      </c>
      <c r="I27" s="10">
        <v>0.7</v>
      </c>
      <c r="J27" s="10">
        <v>1</v>
      </c>
      <c r="K27" s="10">
        <v>1.5</v>
      </c>
    </row>
    <row r="28" spans="1:11" x14ac:dyDescent="0.25">
      <c r="A28" t="s">
        <v>36</v>
      </c>
      <c r="B28" s="5">
        <v>74</v>
      </c>
      <c r="C28" s="5">
        <v>34</v>
      </c>
      <c r="D28" s="5">
        <v>4</v>
      </c>
      <c r="E28" s="8">
        <f>C28+D28</f>
      </c>
      <c r="F28" s="9">
        <v>0.15</v>
      </c>
      <c r="G28" s="4">
        <v>150</v>
      </c>
      <c r="H28" s="10">
        <v>1.1</v>
      </c>
      <c r="I28" s="10">
        <v>0.9</v>
      </c>
      <c r="J28" s="10">
        <v>1.2</v>
      </c>
      <c r="K28" s="10">
        <v>1.1</v>
      </c>
    </row>
    <row r="29" spans="1:11" x14ac:dyDescent="0.25">
      <c r="A29" t="s">
        <v>37</v>
      </c>
      <c r="B29" s="5">
        <v>135</v>
      </c>
      <c r="C29" s="5">
        <v>56</v>
      </c>
      <c r="D29" s="5">
        <v>5</v>
      </c>
      <c r="E29" s="8">
        <f>C29+D29</f>
      </c>
      <c r="F29" s="9">
        <v>0.2</v>
      </c>
      <c r="G29" s="4">
        <v>60</v>
      </c>
      <c r="H29" s="10">
        <v>0.9</v>
      </c>
      <c r="I29" s="10">
        <v>0.6</v>
      </c>
      <c r="J29" s="10">
        <v>1</v>
      </c>
      <c r="K29" s="10">
        <v>1.7</v>
      </c>
    </row>
    <row r="30" spans="1:11" x14ac:dyDescent="0.25">
      <c r="A30" t="s">
        <v>38</v>
      </c>
      <c r="B30" s="5">
        <v>36</v>
      </c>
      <c r="C30" s="5">
        <v>14</v>
      </c>
      <c r="D30" s="5">
        <v>2</v>
      </c>
      <c r="E30" s="8">
        <f>C30+D30</f>
      </c>
      <c r="F30" s="9">
        <v>0.06</v>
      </c>
      <c r="G30" s="4">
        <v>250</v>
      </c>
      <c r="H30" s="10">
        <v>0.9</v>
      </c>
      <c r="I30" s="10">
        <v>0.3</v>
      </c>
      <c r="J30" s="10">
        <v>0.9</v>
      </c>
      <c r="K30" s="10">
        <v>2.1</v>
      </c>
    </row>
    <row r="31" spans="1:11" x14ac:dyDescent="0.25">
      <c r="A31" t="s">
        <v>39</v>
      </c>
      <c r="B31" s="5">
        <v>26</v>
      </c>
      <c r="C31" s="5">
        <v>9.5</v>
      </c>
      <c r="D31" s="5">
        <v>1.5</v>
      </c>
      <c r="E31" s="8">
        <f>C31+D31</f>
      </c>
      <c r="F31" s="9">
        <v>0.05</v>
      </c>
      <c r="G31" s="4">
        <v>250</v>
      </c>
      <c r="H31" s="10">
        <v>0.9</v>
      </c>
      <c r="I31" s="10">
        <v>0.2</v>
      </c>
      <c r="J31" s="10">
        <v>0.8</v>
      </c>
      <c r="K31" s="10">
        <v>2.3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40</v>
      </c>
    </row>
    <row r="2" spans="1:1" x14ac:dyDescent="0.25">
      <c r="A2" s="2" t="s">
        <v>41</v>
      </c>
    </row>
    <row r="4" spans="1:5" x14ac:dyDescent="0.25">
      <c r="A4" s="7" t="s">
        <v>42</v>
      </c>
      <c r="B4" s="7" t="s">
        <v>43</v>
      </c>
      <c r="C4" s="7" t="s">
        <v>44</v>
      </c>
      <c r="D4" s="7" t="s">
        <v>45</v>
      </c>
      <c r="E4" s="7" t="s">
        <v>46</v>
      </c>
    </row>
    <row r="5" spans="1:1" x14ac:dyDescent="0.25">
      <c r="A5" s="3" t="s">
        <v>47</v>
      </c>
    </row>
    <row r="6" spans="1:5" x14ac:dyDescent="0.25">
      <c r="A6" t="s">
        <v>48</v>
      </c>
      <c r="B6" s="4">
        <v>2327</v>
      </c>
      <c r="C6" s="4">
        <v>1871</v>
      </c>
      <c r="D6" s="4">
        <v>2671</v>
      </c>
      <c r="E6" s="4">
        <v>4463</v>
      </c>
    </row>
    <row r="7" spans="1:5" x14ac:dyDescent="0.25">
      <c r="A7" t="s">
        <v>49</v>
      </c>
      <c r="B7" s="5">
        <v>55</v>
      </c>
      <c r="C7" s="5">
        <v>55</v>
      </c>
      <c r="D7" s="5">
        <v>55</v>
      </c>
      <c r="E7" s="5">
        <v>55</v>
      </c>
    </row>
    <row r="8" spans="1:5" x14ac:dyDescent="0.25">
      <c r="A8" t="s">
        <v>50</v>
      </c>
      <c r="B8" s="4">
        <f>MAX(0,B6-B9)</f>
      </c>
      <c r="C8" s="4">
        <f>MAX(0,C6-C9)</f>
      </c>
      <c r="D8" s="4">
        <f>MAX(0,D6-D9)</f>
      </c>
      <c r="E8" s="4">
        <f>MAX(0,E6-E9)</f>
      </c>
    </row>
    <row r="9" spans="1:5" x14ac:dyDescent="0.25">
      <c r="A9" t="s">
        <v>51</v>
      </c>
      <c r="B9" s="11">
        <f>'Paramètres'!G27</f>
      </c>
      <c r="C9" s="11">
        <f>B12</f>
      </c>
      <c r="D9" s="11">
        <f>C12</f>
      </c>
      <c r="E9" s="11">
        <f>D12</f>
      </c>
    </row>
    <row r="10" spans="1:5" x14ac:dyDescent="0.25">
      <c r="A10" t="s">
        <v>52</v>
      </c>
      <c r="B10" s="11">
        <f>B9+B8</f>
      </c>
      <c r="C10" s="11">
        <f>C9+C8</f>
      </c>
      <c r="D10" s="11">
        <f>D9+D8</f>
      </c>
      <c r="E10" s="11">
        <f>E9+E8</f>
      </c>
    </row>
    <row r="11" spans="1:5" x14ac:dyDescent="0.25">
      <c r="A11" t="s">
        <v>53</v>
      </c>
      <c r="B11" s="11">
        <f>MIN(B10,B6)</f>
      </c>
      <c r="C11" s="11">
        <f>MIN(C10,C6)</f>
      </c>
      <c r="D11" s="11">
        <f>MIN(D10,D6)</f>
      </c>
      <c r="E11" s="11">
        <f>MIN(E10,E6)</f>
      </c>
    </row>
    <row r="12" spans="1:5" x14ac:dyDescent="0.25">
      <c r="A12" t="s">
        <v>54</v>
      </c>
      <c r="B12" s="11">
        <f>B10-B11</f>
      </c>
      <c r="C12" s="11">
        <f>C10-C11</f>
      </c>
      <c r="D12" s="11">
        <f>D10-D11</f>
      </c>
      <c r="E12" s="11">
        <f>E10-E11</f>
      </c>
    </row>
    <row r="13" spans="1:5" x14ac:dyDescent="0.25">
      <c r="A13" t="s">
        <v>55</v>
      </c>
      <c r="B13" s="11">
        <f>B6-B11</f>
      </c>
      <c r="C13" s="11">
        <f>C6-C11</f>
      </c>
      <c r="D13" s="11">
        <f>D6-D11</f>
      </c>
      <c r="E13" s="11">
        <f>E6-E11</f>
      </c>
    </row>
    <row r="14" spans="1:5" x14ac:dyDescent="0.25">
      <c r="A14" t="s">
        <v>56</v>
      </c>
      <c r="B14" s="8">
        <f>B7*B11</f>
      </c>
      <c r="C14" s="8">
        <f>C7*C11</f>
      </c>
      <c r="D14" s="8">
        <f>D7*D11</f>
      </c>
      <c r="E14" s="8">
        <f>E7*E11</f>
      </c>
    </row>
    <row r="15" spans="1:5" x14ac:dyDescent="0.25">
      <c r="A15" t="s">
        <v>57</v>
      </c>
      <c r="B15" s="8">
        <f>'Paramètres'!C27*B8</f>
      </c>
      <c r="C15" s="8">
        <f>'Paramètres'!C27*C8</f>
      </c>
      <c r="D15" s="8">
        <f>'Paramètres'!C27*D8</f>
      </c>
      <c r="E15" s="8">
        <f>'Paramètres'!C27*E8</f>
      </c>
    </row>
    <row r="16" spans="1:5" x14ac:dyDescent="0.25">
      <c r="A16" t="s">
        <v>58</v>
      </c>
      <c r="B16" s="8">
        <f>'Paramètres'!E27*B11</f>
      </c>
      <c r="C16" s="8">
        <f>'Paramètres'!E27*C11</f>
      </c>
      <c r="D16" s="8">
        <f>'Paramètres'!E27*D11</f>
      </c>
      <c r="E16" s="8">
        <f>'Paramètres'!E27*E11</f>
      </c>
    </row>
    <row r="17" spans="1:5" x14ac:dyDescent="0.25">
      <c r="A17" t="s">
        <v>59</v>
      </c>
      <c r="B17" s="8">
        <f>B14-B16</f>
      </c>
      <c r="C17" s="8">
        <f>C14-C16</f>
      </c>
      <c r="D17" s="8">
        <f>D14-D16</f>
      </c>
      <c r="E17" s="8">
        <f>E14-E16</f>
      </c>
    </row>
    <row r="19" spans="1:1" x14ac:dyDescent="0.25">
      <c r="A19" s="3" t="s">
        <v>60</v>
      </c>
    </row>
    <row r="20" spans="1:5" x14ac:dyDescent="0.25">
      <c r="A20" t="s">
        <v>48</v>
      </c>
      <c r="B20" s="4">
        <v>1210</v>
      </c>
      <c r="C20" s="4">
        <v>1026</v>
      </c>
      <c r="D20" s="4">
        <v>1418</v>
      </c>
      <c r="E20" s="4">
        <v>1348</v>
      </c>
    </row>
    <row r="21" spans="1:5" x14ac:dyDescent="0.25">
      <c r="A21" t="s">
        <v>49</v>
      </c>
      <c r="B21" s="5">
        <v>74</v>
      </c>
      <c r="C21" s="5">
        <v>74</v>
      </c>
      <c r="D21" s="5">
        <v>74</v>
      </c>
      <c r="E21" s="5">
        <v>74</v>
      </c>
    </row>
    <row r="22" spans="1:5" x14ac:dyDescent="0.25">
      <c r="A22" t="s">
        <v>50</v>
      </c>
      <c r="B22" s="4">
        <f>MAX(0,B20-B23)</f>
      </c>
      <c r="C22" s="4">
        <f>MAX(0,C20-C23)</f>
      </c>
      <c r="D22" s="4">
        <f>MAX(0,D20-D23)</f>
      </c>
      <c r="E22" s="4">
        <f>MAX(0,E20-E23)</f>
      </c>
    </row>
    <row r="23" spans="1:5" x14ac:dyDescent="0.25">
      <c r="A23" t="s">
        <v>51</v>
      </c>
      <c r="B23" s="11">
        <f>'Paramètres'!G28</f>
      </c>
      <c r="C23" s="11">
        <f>B26</f>
      </c>
      <c r="D23" s="11">
        <f>C26</f>
      </c>
      <c r="E23" s="11">
        <f>D26</f>
      </c>
    </row>
    <row r="24" spans="1:5" x14ac:dyDescent="0.25">
      <c r="A24" t="s">
        <v>52</v>
      </c>
      <c r="B24" s="11">
        <f>B23+B22</f>
      </c>
      <c r="C24" s="11">
        <f>C23+C22</f>
      </c>
      <c r="D24" s="11">
        <f>D23+D22</f>
      </c>
      <c r="E24" s="11">
        <f>E23+E22</f>
      </c>
    </row>
    <row r="25" spans="1:5" x14ac:dyDescent="0.25">
      <c r="A25" t="s">
        <v>53</v>
      </c>
      <c r="B25" s="11">
        <f>MIN(B24,B20)</f>
      </c>
      <c r="C25" s="11">
        <f>MIN(C24,C20)</f>
      </c>
      <c r="D25" s="11">
        <f>MIN(D24,D20)</f>
      </c>
      <c r="E25" s="11">
        <f>MIN(E24,E20)</f>
      </c>
    </row>
    <row r="26" spans="1:5" x14ac:dyDescent="0.25">
      <c r="A26" t="s">
        <v>54</v>
      </c>
      <c r="B26" s="11">
        <f>B24-B25</f>
      </c>
      <c r="C26" s="11">
        <f>C24-C25</f>
      </c>
      <c r="D26" s="11">
        <f>D24-D25</f>
      </c>
      <c r="E26" s="11">
        <f>E24-E25</f>
      </c>
    </row>
    <row r="27" spans="1:5" x14ac:dyDescent="0.25">
      <c r="A27" t="s">
        <v>55</v>
      </c>
      <c r="B27" s="11">
        <f>B20-B25</f>
      </c>
      <c r="C27" s="11">
        <f>C20-C25</f>
      </c>
      <c r="D27" s="11">
        <f>D20-D25</f>
      </c>
      <c r="E27" s="11">
        <f>E20-E25</f>
      </c>
    </row>
    <row r="28" spans="1:5" x14ac:dyDescent="0.25">
      <c r="A28" t="s">
        <v>56</v>
      </c>
      <c r="B28" s="8">
        <f>B21*B25</f>
      </c>
      <c r="C28" s="8">
        <f>C21*C25</f>
      </c>
      <c r="D28" s="8">
        <f>D21*D25</f>
      </c>
      <c r="E28" s="8">
        <f>E21*E25</f>
      </c>
    </row>
    <row r="29" spans="1:5" x14ac:dyDescent="0.25">
      <c r="A29" t="s">
        <v>57</v>
      </c>
      <c r="B29" s="8">
        <f>'Paramètres'!C28*B22</f>
      </c>
      <c r="C29" s="8">
        <f>'Paramètres'!C28*C22</f>
      </c>
      <c r="D29" s="8">
        <f>'Paramètres'!C28*D22</f>
      </c>
      <c r="E29" s="8">
        <f>'Paramètres'!C28*E22</f>
      </c>
    </row>
    <row r="30" spans="1:5" x14ac:dyDescent="0.25">
      <c r="A30" t="s">
        <v>58</v>
      </c>
      <c r="B30" s="8">
        <f>'Paramètres'!E28*B25</f>
      </c>
      <c r="C30" s="8">
        <f>'Paramètres'!E28*C25</f>
      </c>
      <c r="D30" s="8">
        <f>'Paramètres'!E28*D25</f>
      </c>
      <c r="E30" s="8">
        <f>'Paramètres'!E28*E25</f>
      </c>
    </row>
    <row r="31" spans="1:5" x14ac:dyDescent="0.25">
      <c r="A31" t="s">
        <v>59</v>
      </c>
      <c r="B31" s="8">
        <f>B28-B30</f>
      </c>
      <c r="C31" s="8">
        <f>C28-C30</f>
      </c>
      <c r="D31" s="8">
        <f>D28-D30</f>
      </c>
      <c r="E31" s="8">
        <f>E28-E30</f>
      </c>
    </row>
    <row r="33" spans="1:1" x14ac:dyDescent="0.25">
      <c r="A33" s="3" t="s">
        <v>61</v>
      </c>
    </row>
    <row r="34" spans="1:5" x14ac:dyDescent="0.25">
      <c r="A34" t="s">
        <v>48</v>
      </c>
      <c r="B34" s="4">
        <v>403</v>
      </c>
      <c r="C34" s="4">
        <v>297</v>
      </c>
      <c r="D34" s="4">
        <v>582</v>
      </c>
      <c r="E34" s="4">
        <v>1240</v>
      </c>
    </row>
    <row r="35" spans="1:5" x14ac:dyDescent="0.25">
      <c r="A35" t="s">
        <v>49</v>
      </c>
      <c r="B35" s="5">
        <v>135</v>
      </c>
      <c r="C35" s="5">
        <v>135</v>
      </c>
      <c r="D35" s="5">
        <v>135</v>
      </c>
      <c r="E35" s="5">
        <v>135</v>
      </c>
    </row>
    <row r="36" spans="1:5" x14ac:dyDescent="0.25">
      <c r="A36" t="s">
        <v>50</v>
      </c>
      <c r="B36" s="4">
        <f>MAX(0,B34-B37)</f>
      </c>
      <c r="C36" s="4">
        <f>MAX(0,C34-C37)</f>
      </c>
      <c r="D36" s="4">
        <f>MAX(0,D34-D37)</f>
      </c>
      <c r="E36" s="4">
        <f>MAX(0,E34-E37)</f>
      </c>
    </row>
    <row r="37" spans="1:5" x14ac:dyDescent="0.25">
      <c r="A37" t="s">
        <v>51</v>
      </c>
      <c r="B37" s="11">
        <f>'Paramètres'!G29</f>
      </c>
      <c r="C37" s="11">
        <f>B40</f>
      </c>
      <c r="D37" s="11">
        <f>C40</f>
      </c>
      <c r="E37" s="11">
        <f>D40</f>
      </c>
    </row>
    <row r="38" spans="1:5" x14ac:dyDescent="0.25">
      <c r="A38" t="s">
        <v>52</v>
      </c>
      <c r="B38" s="11">
        <f>B37+B36</f>
      </c>
      <c r="C38" s="11">
        <f>C37+C36</f>
      </c>
      <c r="D38" s="11">
        <f>D37+D36</f>
      </c>
      <c r="E38" s="11">
        <f>E37+E36</f>
      </c>
    </row>
    <row r="39" spans="1:5" x14ac:dyDescent="0.25">
      <c r="A39" t="s">
        <v>53</v>
      </c>
      <c r="B39" s="11">
        <f>MIN(B38,B34)</f>
      </c>
      <c r="C39" s="11">
        <f>MIN(C38,C34)</f>
      </c>
      <c r="D39" s="11">
        <f>MIN(D38,D34)</f>
      </c>
      <c r="E39" s="11">
        <f>MIN(E38,E34)</f>
      </c>
    </row>
    <row r="40" spans="1:5" x14ac:dyDescent="0.25">
      <c r="A40" t="s">
        <v>54</v>
      </c>
      <c r="B40" s="11">
        <f>B38-B39</f>
      </c>
      <c r="C40" s="11">
        <f>C38-C39</f>
      </c>
      <c r="D40" s="11">
        <f>D38-D39</f>
      </c>
      <c r="E40" s="11">
        <f>E38-E39</f>
      </c>
    </row>
    <row r="41" spans="1:5" x14ac:dyDescent="0.25">
      <c r="A41" t="s">
        <v>55</v>
      </c>
      <c r="B41" s="11">
        <f>B34-B39</f>
      </c>
      <c r="C41" s="11">
        <f>C34-C39</f>
      </c>
      <c r="D41" s="11">
        <f>D34-D39</f>
      </c>
      <c r="E41" s="11">
        <f>E34-E39</f>
      </c>
    </row>
    <row r="42" spans="1:5" x14ac:dyDescent="0.25">
      <c r="A42" t="s">
        <v>56</v>
      </c>
      <c r="B42" s="8">
        <f>B35*B39</f>
      </c>
      <c r="C42" s="8">
        <f>C35*C39</f>
      </c>
      <c r="D42" s="8">
        <f>D35*D39</f>
      </c>
      <c r="E42" s="8">
        <f>E35*E39</f>
      </c>
    </row>
    <row r="43" spans="1:5" x14ac:dyDescent="0.25">
      <c r="A43" t="s">
        <v>57</v>
      </c>
      <c r="B43" s="8">
        <f>'Paramètres'!C29*B36</f>
      </c>
      <c r="C43" s="8">
        <f>'Paramètres'!C29*C36</f>
      </c>
      <c r="D43" s="8">
        <f>'Paramètres'!C29*D36</f>
      </c>
      <c r="E43" s="8">
        <f>'Paramètres'!C29*E36</f>
      </c>
    </row>
    <row r="44" spans="1:5" x14ac:dyDescent="0.25">
      <c r="A44" t="s">
        <v>58</v>
      </c>
      <c r="B44" s="8">
        <f>'Paramètres'!E29*B39</f>
      </c>
      <c r="C44" s="8">
        <f>'Paramètres'!E29*C39</f>
      </c>
      <c r="D44" s="8">
        <f>'Paramètres'!E29*D39</f>
      </c>
      <c r="E44" s="8">
        <f>'Paramètres'!E29*E39</f>
      </c>
    </row>
    <row r="45" spans="1:5" x14ac:dyDescent="0.25">
      <c r="A45" t="s">
        <v>59</v>
      </c>
      <c r="B45" s="8">
        <f>B42-B44</f>
      </c>
      <c r="C45" s="8">
        <f>C42-C44</f>
      </c>
      <c r="D45" s="8">
        <f>D42-D44</f>
      </c>
      <c r="E45" s="8">
        <f>E42-E44</f>
      </c>
    </row>
    <row r="47" spans="1:1" x14ac:dyDescent="0.25">
      <c r="A47" s="3" t="s">
        <v>62</v>
      </c>
    </row>
    <row r="48" spans="1:5" x14ac:dyDescent="0.25">
      <c r="A48" t="s">
        <v>48</v>
      </c>
      <c r="B48" s="4">
        <v>1217</v>
      </c>
      <c r="C48" s="4">
        <v>527</v>
      </c>
      <c r="D48" s="4">
        <v>1601</v>
      </c>
      <c r="E48" s="4">
        <v>4361</v>
      </c>
    </row>
    <row r="49" spans="1:5" x14ac:dyDescent="0.25">
      <c r="A49" t="s">
        <v>49</v>
      </c>
      <c r="B49" s="5">
        <v>36</v>
      </c>
      <c r="C49" s="5">
        <v>36</v>
      </c>
      <c r="D49" s="5">
        <v>36</v>
      </c>
      <c r="E49" s="5">
        <v>36</v>
      </c>
    </row>
    <row r="50" spans="1:5" x14ac:dyDescent="0.25">
      <c r="A50" t="s">
        <v>50</v>
      </c>
      <c r="B50" s="4">
        <f>MAX(0,B48-B51)</f>
      </c>
      <c r="C50" s="4">
        <f>MAX(0,C48-C51)</f>
      </c>
      <c r="D50" s="4">
        <f>MAX(0,D48-D51)</f>
      </c>
      <c r="E50" s="4">
        <f>MAX(0,E48-E51)</f>
      </c>
    </row>
    <row r="51" spans="1:5" x14ac:dyDescent="0.25">
      <c r="A51" t="s">
        <v>51</v>
      </c>
      <c r="B51" s="11">
        <f>'Paramètres'!G30</f>
      </c>
      <c r="C51" s="11">
        <f>B54</f>
      </c>
      <c r="D51" s="11">
        <f>C54</f>
      </c>
      <c r="E51" s="11">
        <f>D54</f>
      </c>
    </row>
    <row r="52" spans="1:5" x14ac:dyDescent="0.25">
      <c r="A52" t="s">
        <v>52</v>
      </c>
      <c r="B52" s="11">
        <f>B51+B50</f>
      </c>
      <c r="C52" s="11">
        <f>C51+C50</f>
      </c>
      <c r="D52" s="11">
        <f>D51+D50</f>
      </c>
      <c r="E52" s="11">
        <f>E51+E50</f>
      </c>
    </row>
    <row r="53" spans="1:5" x14ac:dyDescent="0.25">
      <c r="A53" t="s">
        <v>53</v>
      </c>
      <c r="B53" s="11">
        <f>MIN(B52,B48)</f>
      </c>
      <c r="C53" s="11">
        <f>MIN(C52,C48)</f>
      </c>
      <c r="D53" s="11">
        <f>MIN(D52,D48)</f>
      </c>
      <c r="E53" s="11">
        <f>MIN(E52,E48)</f>
      </c>
    </row>
    <row r="54" spans="1:5" x14ac:dyDescent="0.25">
      <c r="A54" t="s">
        <v>54</v>
      </c>
      <c r="B54" s="11">
        <f>B52-B53</f>
      </c>
      <c r="C54" s="11">
        <f>C52-C53</f>
      </c>
      <c r="D54" s="11">
        <f>D52-D53</f>
      </c>
      <c r="E54" s="11">
        <f>E52-E53</f>
      </c>
    </row>
    <row r="55" spans="1:5" x14ac:dyDescent="0.25">
      <c r="A55" t="s">
        <v>55</v>
      </c>
      <c r="B55" s="11">
        <f>B48-B53</f>
      </c>
      <c r="C55" s="11">
        <f>C48-C53</f>
      </c>
      <c r="D55" s="11">
        <f>D48-D53</f>
      </c>
      <c r="E55" s="11">
        <f>E48-E53</f>
      </c>
    </row>
    <row r="56" spans="1:5" x14ac:dyDescent="0.25">
      <c r="A56" t="s">
        <v>56</v>
      </c>
      <c r="B56" s="8">
        <f>B49*B53</f>
      </c>
      <c r="C56" s="8">
        <f>C49*C53</f>
      </c>
      <c r="D56" s="8">
        <f>D49*D53</f>
      </c>
      <c r="E56" s="8">
        <f>E49*E53</f>
      </c>
    </row>
    <row r="57" spans="1:5" x14ac:dyDescent="0.25">
      <c r="A57" t="s">
        <v>57</v>
      </c>
      <c r="B57" s="8">
        <f>'Paramètres'!C30*B50</f>
      </c>
      <c r="C57" s="8">
        <f>'Paramètres'!C30*C50</f>
      </c>
      <c r="D57" s="8">
        <f>'Paramètres'!C30*D50</f>
      </c>
      <c r="E57" s="8">
        <f>'Paramètres'!C30*E50</f>
      </c>
    </row>
    <row r="58" spans="1:5" x14ac:dyDescent="0.25">
      <c r="A58" t="s">
        <v>58</v>
      </c>
      <c r="B58" s="8">
        <f>'Paramètres'!E30*B53</f>
      </c>
      <c r="C58" s="8">
        <f>'Paramètres'!E30*C53</f>
      </c>
      <c r="D58" s="8">
        <f>'Paramètres'!E30*D53</f>
      </c>
      <c r="E58" s="8">
        <f>'Paramètres'!E30*E53</f>
      </c>
    </row>
    <row r="59" spans="1:5" x14ac:dyDescent="0.25">
      <c r="A59" t="s">
        <v>59</v>
      </c>
      <c r="B59" s="8">
        <f>B56-B58</f>
      </c>
      <c r="C59" s="8">
        <f>C56-C58</f>
      </c>
      <c r="D59" s="8">
        <f>D56-D58</f>
      </c>
      <c r="E59" s="8">
        <f>E56-E58</f>
      </c>
    </row>
    <row r="61" spans="1:1" x14ac:dyDescent="0.25">
      <c r="A61" s="3" t="s">
        <v>63</v>
      </c>
    </row>
    <row r="62" spans="1:5" x14ac:dyDescent="0.25">
      <c r="A62" t="s">
        <v>48</v>
      </c>
      <c r="B62" s="4">
        <v>1100</v>
      </c>
      <c r="C62" s="4">
        <v>369</v>
      </c>
      <c r="D62" s="4">
        <v>1331</v>
      </c>
      <c r="E62" s="4">
        <v>4151</v>
      </c>
    </row>
    <row r="63" spans="1:5" x14ac:dyDescent="0.25">
      <c r="A63" t="s">
        <v>49</v>
      </c>
      <c r="B63" s="5">
        <v>26</v>
      </c>
      <c r="C63" s="5">
        <v>26</v>
      </c>
      <c r="D63" s="5">
        <v>26</v>
      </c>
      <c r="E63" s="5">
        <v>26</v>
      </c>
    </row>
    <row r="64" spans="1:5" x14ac:dyDescent="0.25">
      <c r="A64" t="s">
        <v>50</v>
      </c>
      <c r="B64" s="4">
        <f>MAX(0,B62-B65)</f>
      </c>
      <c r="C64" s="4">
        <f>MAX(0,C62-C65)</f>
      </c>
      <c r="D64" s="4">
        <f>MAX(0,D62-D65)</f>
      </c>
      <c r="E64" s="4">
        <f>MAX(0,E62-E65)</f>
      </c>
    </row>
    <row r="65" spans="1:5" x14ac:dyDescent="0.25">
      <c r="A65" t="s">
        <v>51</v>
      </c>
      <c r="B65" s="11">
        <f>'Paramètres'!G31</f>
      </c>
      <c r="C65" s="11">
        <f>B68</f>
      </c>
      <c r="D65" s="11">
        <f>C68</f>
      </c>
      <c r="E65" s="11">
        <f>D68</f>
      </c>
    </row>
    <row r="66" spans="1:5" x14ac:dyDescent="0.25">
      <c r="A66" t="s">
        <v>52</v>
      </c>
      <c r="B66" s="11">
        <f>B65+B64</f>
      </c>
      <c r="C66" s="11">
        <f>C65+C64</f>
      </c>
      <c r="D66" s="11">
        <f>D65+D64</f>
      </c>
      <c r="E66" s="11">
        <f>E65+E64</f>
      </c>
    </row>
    <row r="67" spans="1:5" x14ac:dyDescent="0.25">
      <c r="A67" t="s">
        <v>53</v>
      </c>
      <c r="B67" s="11">
        <f>MIN(B66,B62)</f>
      </c>
      <c r="C67" s="11">
        <f>MIN(C66,C62)</f>
      </c>
      <c r="D67" s="11">
        <f>MIN(D66,D62)</f>
      </c>
      <c r="E67" s="11">
        <f>MIN(E66,E62)</f>
      </c>
    </row>
    <row r="68" spans="1:5" x14ac:dyDescent="0.25">
      <c r="A68" t="s">
        <v>54</v>
      </c>
      <c r="B68" s="11">
        <f>B66-B67</f>
      </c>
      <c r="C68" s="11">
        <f>C66-C67</f>
      </c>
      <c r="D68" s="11">
        <f>D66-D67</f>
      </c>
      <c r="E68" s="11">
        <f>E66-E67</f>
      </c>
    </row>
    <row r="69" spans="1:5" x14ac:dyDescent="0.25">
      <c r="A69" t="s">
        <v>55</v>
      </c>
      <c r="B69" s="11">
        <f>B62-B67</f>
      </c>
      <c r="C69" s="11">
        <f>C62-C67</f>
      </c>
      <c r="D69" s="11">
        <f>D62-D67</f>
      </c>
      <c r="E69" s="11">
        <f>E62-E67</f>
      </c>
    </row>
    <row r="70" spans="1:5" x14ac:dyDescent="0.25">
      <c r="A70" t="s">
        <v>56</v>
      </c>
      <c r="B70" s="8">
        <f>B63*B67</f>
      </c>
      <c r="C70" s="8">
        <f>C63*C67</f>
      </c>
      <c r="D70" s="8">
        <f>D63*D67</f>
      </c>
      <c r="E70" s="8">
        <f>E63*E67</f>
      </c>
    </row>
    <row r="71" spans="1:5" x14ac:dyDescent="0.25">
      <c r="A71" t="s">
        <v>57</v>
      </c>
      <c r="B71" s="8">
        <f>'Paramètres'!C31*B64</f>
      </c>
      <c r="C71" s="8">
        <f>'Paramètres'!C31*C64</f>
      </c>
      <c r="D71" s="8">
        <f>'Paramètres'!C31*D64</f>
      </c>
      <c r="E71" s="8">
        <f>'Paramètres'!C31*E64</f>
      </c>
    </row>
    <row r="72" spans="1:5" x14ac:dyDescent="0.25">
      <c r="A72" t="s">
        <v>58</v>
      </c>
      <c r="B72" s="8">
        <f>'Paramètres'!E31*B67</f>
      </c>
      <c r="C72" s="8">
        <f>'Paramètres'!E31*C67</f>
      </c>
      <c r="D72" s="8">
        <f>'Paramètres'!E31*D67</f>
      </c>
      <c r="E72" s="8">
        <f>'Paramètres'!E31*E67</f>
      </c>
    </row>
    <row r="73" spans="1:5" x14ac:dyDescent="0.25">
      <c r="A73" t="s">
        <v>59</v>
      </c>
      <c r="B73" s="8">
        <f>B70-B72</f>
      </c>
      <c r="C73" s="8">
        <f>C70-C72</f>
      </c>
      <c r="D73" s="8">
        <f>D70-D72</f>
      </c>
      <c r="E73" s="8">
        <f>E70-E72</f>
      </c>
    </row>
    <row r="75" spans="1:1" x14ac:dyDescent="0.25">
      <c r="A75" s="3" t="s">
        <v>64</v>
      </c>
    </row>
    <row r="76" spans="1:5" x14ac:dyDescent="0.25">
      <c r="A76" t="s">
        <v>65</v>
      </c>
      <c r="B76" s="11">
        <f>B8+B22+B36+B50+B64</f>
      </c>
      <c r="C76" s="11">
        <f>C8+C22+C36+C50+C64</f>
      </c>
      <c r="D76" s="11">
        <f>D8+D22+D36+D50+D64</f>
      </c>
      <c r="E76" s="11">
        <f>E8+E22+E36+E50+E64</f>
      </c>
    </row>
    <row r="77" spans="1:5" x14ac:dyDescent="0.25">
      <c r="A77" t="s">
        <v>66</v>
      </c>
      <c r="B77" s="11">
        <f>'Paramètres'!B5</f>
      </c>
      <c r="C77" s="11">
        <f>'Paramètres'!B5</f>
      </c>
      <c r="D77" s="11">
        <f>'Paramètres'!B5</f>
      </c>
      <c r="E77" s="11">
        <f>'Paramètres'!B5</f>
      </c>
    </row>
    <row r="78" spans="1:5" x14ac:dyDescent="0.25">
      <c r="A78" t="s">
        <v>67</v>
      </c>
      <c r="B78" s="11">
        <f>MAX(0,B76-B77)</f>
      </c>
      <c r="C78" s="11">
        <f>MAX(0,C76-C77)</f>
      </c>
      <c r="D78" s="11">
        <f>MAX(0,D76-D77)</f>
      </c>
      <c r="E78" s="11">
        <f>MAX(0,E76-E77)</f>
      </c>
    </row>
    <row r="79" spans="1:5" x14ac:dyDescent="0.25">
      <c r="A79" t="s">
        <v>68</v>
      </c>
      <c r="B79" s="11">
        <f>'Paramètres'!F27*B8+'Paramètres'!F28*B22+'Paramètres'!F29*B36+'Paramètres'!F30*B50+'Paramètres'!F31*B64</f>
      </c>
      <c r="C79" s="11">
        <f>'Paramètres'!F27*C8+'Paramètres'!F28*C22+'Paramètres'!F29*C36+'Paramètres'!F30*C50+'Paramètres'!F31*C64</f>
      </c>
      <c r="D79" s="11">
        <f>'Paramètres'!F27*D8+'Paramètres'!F28*D22+'Paramètres'!F29*D36+'Paramètres'!F30*D50+'Paramètres'!F31*D64</f>
      </c>
      <c r="E79" s="11">
        <f>'Paramètres'!F27*E8+'Paramètres'!F28*E22+'Paramètres'!F29*E36+'Paramètres'!F30*E50+'Paramètres'!F31*E64</f>
      </c>
    </row>
    <row r="80" spans="1:5" x14ac:dyDescent="0.25">
      <c r="A80" t="s">
        <v>69</v>
      </c>
      <c r="B80" s="11">
        <f>'Paramètres'!B6</f>
      </c>
      <c r="C80" s="11">
        <f>'Paramètres'!B6</f>
      </c>
      <c r="D80" s="11">
        <f>'Paramètres'!B6</f>
      </c>
      <c r="E80" s="11">
        <f>'Paramètres'!B6</f>
      </c>
    </row>
    <row r="81" spans="1:5" x14ac:dyDescent="0.25">
      <c r="A81" t="s">
        <v>70</v>
      </c>
      <c r="B81" s="11">
        <f>B11+B25+B39+B53+B67</f>
      </c>
      <c r="C81" s="11">
        <f>C11+C25+C39+C53+C67</f>
      </c>
      <c r="D81" s="11">
        <f>D11+D25+D39+D53+D67</f>
      </c>
      <c r="E81" s="11">
        <f>E11+E25+E39+E53+E67</f>
      </c>
    </row>
    <row r="82" spans="1:5" x14ac:dyDescent="0.25">
      <c r="A82" t="s">
        <v>71</v>
      </c>
      <c r="B82" s="11">
        <f>B13+B27+B41+B55+B69</f>
      </c>
      <c r="C82" s="11">
        <f>C13+C27+C41+C55+C69</f>
      </c>
      <c r="D82" s="11">
        <f>D13+D27+D41+D55+D69</f>
      </c>
      <c r="E82" s="11">
        <f>E13+E27+E41+E55+E69</f>
      </c>
    </row>
    <row r="83" spans="1:5" x14ac:dyDescent="0.25">
      <c r="A83" t="s">
        <v>72</v>
      </c>
      <c r="B83" s="8">
        <f>B14+B28+B42+B56+B70</f>
      </c>
      <c r="C83" s="8">
        <f>C14+C28+C42+C56+C70</f>
      </c>
      <c r="D83" s="8">
        <f>D14+D28+D42+D56+D70</f>
      </c>
      <c r="E83" s="8">
        <f>E14+E28+E42+E56+E70</f>
      </c>
    </row>
    <row r="84" spans="1:5" x14ac:dyDescent="0.25">
      <c r="A84" t="s">
        <v>73</v>
      </c>
      <c r="B84" s="8">
        <f>B15+B29+B43+B57+B71</f>
      </c>
      <c r="C84" s="8">
        <f>C15+C29+C43+C57+C71</f>
      </c>
      <c r="D84" s="8">
        <f>D15+D29+D43+D57+D71</f>
      </c>
      <c r="E84" s="8">
        <f>E15+E29+E43+E57+E71</f>
      </c>
    </row>
    <row r="85" spans="1:5" x14ac:dyDescent="0.25">
      <c r="A85" t="s">
        <v>74</v>
      </c>
      <c r="B85" s="8">
        <f>B16+B30+B44+B58+B72</f>
      </c>
      <c r="C85" s="8">
        <f>C16+C30+C44+C58+C72</f>
      </c>
      <c r="D85" s="8">
        <f>D16+D30+D44+D58+D72</f>
      </c>
      <c r="E85" s="8">
        <f>E16+E30+E44+E58+E72</f>
      </c>
    </row>
    <row r="86" spans="1:5" x14ac:dyDescent="0.25">
      <c r="A86" t="s">
        <v>75</v>
      </c>
      <c r="B86" s="8">
        <f>B17+B31+B45+B59+B73</f>
      </c>
      <c r="C86" s="8">
        <f>C17+C31+C45+C59+C73</f>
      </c>
      <c r="D86" s="8">
        <f>D17+D31+D45+D59+D73</f>
      </c>
      <c r="E86" s="8">
        <f>E17+E31+E45+E59+E73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76</v>
      </c>
    </row>
    <row r="2" spans="1:1" x14ac:dyDescent="0.25">
      <c r="A2" s="2" t="s">
        <v>77</v>
      </c>
    </row>
    <row r="4" spans="1:5" x14ac:dyDescent="0.25">
      <c r="A4" s="7" t="s">
        <v>42</v>
      </c>
      <c r="B4" s="7" t="s">
        <v>43</v>
      </c>
      <c r="C4" s="7" t="s">
        <v>44</v>
      </c>
      <c r="D4" s="7" t="s">
        <v>45</v>
      </c>
      <c r="E4" s="7" t="s">
        <v>46</v>
      </c>
    </row>
    <row r="5" spans="1:1" x14ac:dyDescent="0.25">
      <c r="A5" s="3" t="s">
        <v>78</v>
      </c>
    </row>
    <row r="6" spans="1:5" x14ac:dyDescent="0.25">
      <c r="A6" t="s">
        <v>79</v>
      </c>
      <c r="B6" s="8">
        <f>'Prévision logistique'!B83</f>
      </c>
      <c r="C6" s="8">
        <f>'Prévision logistique'!C83</f>
      </c>
      <c r="D6" s="8">
        <f>'Prévision logistique'!D83</f>
      </c>
      <c r="E6" s="8">
        <f>'Prévision logistique'!E83</f>
      </c>
    </row>
    <row r="7" spans="1:5" x14ac:dyDescent="0.25">
      <c r="A7" t="s">
        <v>58</v>
      </c>
      <c r="B7" s="8">
        <f>'Prévision logistique'!B85</f>
      </c>
      <c r="C7" s="8">
        <f>'Prévision logistique'!C85</f>
      </c>
      <c r="D7" s="8">
        <f>'Prévision logistique'!D85</f>
      </c>
      <c r="E7" s="8">
        <f>'Prévision logistique'!E85</f>
      </c>
    </row>
    <row r="8" spans="1:5" x14ac:dyDescent="0.25">
      <c r="A8" t="s">
        <v>59</v>
      </c>
      <c r="B8" s="8">
        <f>B6-B7</f>
      </c>
      <c r="C8" s="8">
        <f>C6-C7</f>
      </c>
      <c r="D8" s="8">
        <f>D6-D7</f>
      </c>
      <c r="E8" s="8">
        <f>E6-E7</f>
      </c>
    </row>
    <row r="9" spans="1:5" x14ac:dyDescent="0.25">
      <c r="A9" t="s">
        <v>80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</row>
    <row r="10" spans="1:5" x14ac:dyDescent="0.25">
      <c r="A10" t="s">
        <v>81</v>
      </c>
      <c r="B10" s="5">
        <f>'Paramètres'!B10</f>
      </c>
      <c r="C10" s="5">
        <f>'Paramètres'!B10</f>
      </c>
      <c r="D10" s="5">
        <f>'Paramètres'!B10</f>
      </c>
      <c r="E10" s="5">
        <f>'Paramètres'!B10</f>
      </c>
    </row>
    <row r="11" spans="1:5" x14ac:dyDescent="0.25">
      <c r="A11" t="s">
        <v>82</v>
      </c>
      <c r="B11" s="5">
        <f>'Paramètres'!B11</f>
      </c>
      <c r="C11" s="5">
        <f>'Paramètres'!B11</f>
      </c>
      <c r="D11" s="5">
        <f>'Paramètres'!B11</f>
      </c>
      <c r="E11" s="5">
        <f>'Paramètres'!B11</f>
      </c>
    </row>
    <row r="12" spans="1:5" x14ac:dyDescent="0.25">
      <c r="A12" t="s">
        <v>83</v>
      </c>
      <c r="B12" s="8">
        <f>'Paramètres'!B7</f>
      </c>
      <c r="C12" s="8">
        <f>'Paramètres'!B7</f>
      </c>
      <c r="D12" s="8">
        <f>'Paramètres'!B7</f>
      </c>
      <c r="E12" s="8">
        <f>'Paramètres'!B7</f>
      </c>
    </row>
    <row r="13" spans="1:5" x14ac:dyDescent="0.25">
      <c r="A13" t="s">
        <v>84</v>
      </c>
      <c r="B13" s="8">
        <f>'Paramètres'!B8</f>
      </c>
      <c r="C13" s="8">
        <f>'Paramètres'!B8</f>
      </c>
      <c r="D13" s="8">
        <f>'Paramètres'!B8</f>
      </c>
      <c r="E13" s="8">
        <f>'Paramètres'!B8</f>
      </c>
    </row>
    <row r="14" spans="1:5" x14ac:dyDescent="0.25">
      <c r="A14" t="s">
        <v>85</v>
      </c>
      <c r="B14" s="8">
        <f>B8-B9-B10-B11-B12-B13</f>
      </c>
      <c r="C14" s="8">
        <f>C8-C9-C10-C11-C12-C13</f>
      </c>
      <c r="D14" s="8">
        <f>D8-D9-D10-D11-D12-D13</f>
      </c>
      <c r="E14" s="8">
        <f>E8-E9-E10-E11-E12-E13</f>
      </c>
    </row>
    <row r="15" spans="1:5" x14ac:dyDescent="0.25">
      <c r="A15" t="s">
        <v>86</v>
      </c>
      <c r="B15" s="8">
        <f>MAX(0,B14)*'Paramètres'!B12</f>
      </c>
      <c r="C15" s="8">
        <f>MAX(0,C14)*'Paramètres'!B12</f>
      </c>
      <c r="D15" s="8">
        <f>MAX(0,D14)*'Paramètres'!B12</f>
      </c>
      <c r="E15" s="8">
        <f>MAX(0,E14)*'Paramètres'!B12</f>
      </c>
    </row>
    <row r="16" spans="1:5" x14ac:dyDescent="0.25">
      <c r="A16" t="s">
        <v>87</v>
      </c>
      <c r="B16" s="8">
        <f>B14-B15</f>
      </c>
      <c r="C16" s="8">
        <f>C14-C15</f>
      </c>
      <c r="D16" s="8">
        <f>D14-D15</f>
      </c>
      <c r="E16" s="8">
        <f>E14-E15</f>
      </c>
    </row>
    <row r="17" spans="1:5" x14ac:dyDescent="0.25">
      <c r="A17" t="s">
        <v>88</v>
      </c>
      <c r="B17" s="8">
        <f>B16</f>
      </c>
      <c r="C17" s="8">
        <f>B17+C16</f>
      </c>
      <c r="D17" s="8">
        <f>C17+D16</f>
      </c>
      <c r="E17" s="8">
        <f>D17+E16</f>
      </c>
    </row>
    <row r="19" spans="1:1" x14ac:dyDescent="0.25">
      <c r="A19" s="3" t="s">
        <v>89</v>
      </c>
    </row>
    <row r="20" spans="1:5" x14ac:dyDescent="0.25">
      <c r="A20" t="s">
        <v>90</v>
      </c>
      <c r="B20" s="8">
        <f>'Paramètres'!B21</f>
      </c>
      <c r="C20" s="8">
        <f>B25</f>
      </c>
      <c r="D20" s="8">
        <f>C25</f>
      </c>
      <c r="E20" s="8">
        <f>D25</f>
      </c>
    </row>
    <row r="21" spans="1:5" x14ac:dyDescent="0.25">
      <c r="A21" t="s">
        <v>91</v>
      </c>
      <c r="B21" s="8">
        <f>B6*(1-'Paramètres'!B17)+'Paramètres'!B22</f>
      </c>
      <c r="C21" s="8">
        <f>C6*(1-'Paramètres'!B17)+B6*'Paramètres'!B17</f>
      </c>
      <c r="D21" s="8">
        <f>D6*(1-'Paramètres'!B17)+C6*'Paramètres'!B17</f>
      </c>
      <c r="E21" s="8">
        <f>E6*(1-'Paramètres'!B17)+D6*'Paramètres'!B17</f>
      </c>
    </row>
    <row r="22" spans="1:5" x14ac:dyDescent="0.25">
      <c r="A22" t="s">
        <v>92</v>
      </c>
      <c r="B22" s="8">
        <f>'Prévision logistique'!B84*(1-'Paramètres'!B18)+'Paramètres'!B23</f>
      </c>
      <c r="C22" s="8">
        <f>'Prévision logistique'!C84*(1-'Paramètres'!B18)+'Prévision logistique'!B84*'Paramètres'!B18</f>
      </c>
      <c r="D22" s="8">
        <f>'Prévision logistique'!D84*(1-'Paramètres'!B18)+'Prévision logistique'!C84*'Paramètres'!B18</f>
      </c>
      <c r="E22" s="8">
        <f>'Prévision logistique'!E84*(1-'Paramètres'!B18)+'Prévision logistique'!D84*'Paramètres'!B18</f>
      </c>
    </row>
    <row r="23" spans="1:5" x14ac:dyDescent="0.25">
      <c r="A23" t="s">
        <v>93</v>
      </c>
      <c r="B23" s="8">
        <f>B9+B10+B11+B12+B15</f>
      </c>
      <c r="C23" s="8">
        <f>C9+C10+C11+C12+C15</f>
      </c>
      <c r="D23" s="8">
        <f>D9+D10+D11+D12+D15</f>
      </c>
      <c r="E23" s="8">
        <f>E9+E10+E11+E12+E15</f>
      </c>
    </row>
    <row r="24" spans="1:5" x14ac:dyDescent="0.25">
      <c r="A24" t="s">
        <v>94</v>
      </c>
      <c r="B24" s="8">
        <f>'Paramètres'!B13</f>
      </c>
      <c r="C24" s="8">
        <f>'Paramètres'!B13</f>
      </c>
      <c r="D24" s="8">
        <f>'Paramètres'!B13</f>
      </c>
      <c r="E24" s="8">
        <f>'Paramètres'!B13</f>
      </c>
    </row>
    <row r="25" spans="1:5" x14ac:dyDescent="0.25">
      <c r="A25" t="s">
        <v>95</v>
      </c>
      <c r="B25" s="8">
        <f>B20+B21-B22-B23-B24</f>
      </c>
      <c r="C25" s="8">
        <f>C20+C21-C22-C23-C24</f>
      </c>
      <c r="D25" s="8">
        <f>D20+D21-D22-D23-D24</f>
      </c>
      <c r="E25" s="8">
        <f>E20+E21-E22-E23-E24</f>
      </c>
    </row>
    <row r="26" spans="1:5" x14ac:dyDescent="0.25">
      <c r="A26" t="s">
        <v>96</v>
      </c>
      <c r="B26" s="8">
        <f>MAX(0,-B25-'Paramètres'!B14)</f>
      </c>
      <c r="C26" s="8">
        <f>MAX(0,-C25-'Paramètres'!B14)</f>
      </c>
      <c r="D26" s="8">
        <f>MAX(0,-D25-'Paramètres'!B14)</f>
      </c>
      <c r="E26" s="8">
        <f>MAX(0,-E25-'Paramètres'!B14)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